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\gemel\AA_CLIENTS\יחד רופאים\2024\דיווחים נלווים\ישירות\4\הש מתוקן\"/>
    </mc:Choice>
  </mc:AlternateContent>
  <xr:revisionPtr revIDLastSave="0" documentId="13_ncr:1_{4CBA152F-6A17-44C5-8EC3-F7486B7C2154}" xr6:coauthVersionLast="47" xr6:coauthVersionMax="47" xr10:uidLastSave="{00000000-0000-0000-0000-000000000000}"/>
  <bookViews>
    <workbookView xWindow="-120" yWindow="-120" windowWidth="29040" windowHeight="15840" activeTab="3" xr2:uid="{633BFFFB-8CA1-4095-91DD-CD72170ABD96}"/>
  </bookViews>
  <sheets>
    <sheet name="נספח 1" sheetId="1" r:id="rId1"/>
    <sheet name="נספח 2" sheetId="2" r:id="rId2"/>
    <sheet name="נספח 3" sheetId="3" r:id="rId3"/>
    <sheet name="419" sheetId="4" r:id="rId4"/>
    <sheet name="1472" sheetId="6" r:id="rId5"/>
    <sheet name="12435" sheetId="5" r:id="rId6"/>
    <sheet name="15204" sheetId="7" r:id="rId7"/>
  </sheets>
  <externalReferences>
    <externalReference r:id="rId8"/>
    <externalReference r:id="rId9"/>
  </externalReferences>
  <definedNames>
    <definedName name="Castod">'[1]הפעלה דוח הוצאות ישירות'!$D$7</definedName>
    <definedName name="comp_name">'[1]הפעלה דוח הוצאות ישירות'!$D$3</definedName>
    <definedName name="Date1">[2]הפעלה!$C$7</definedName>
    <definedName name="kupaNoga">OFFSET([2]startSettings!$B$2,0,0,COUNTA([2]startSettings!$B:$B)-1,1)</definedName>
    <definedName name="MaslulNoga">OFFSET([2]startSettings!$J$2,0,0,COUNTA([2]startSettings!$J:$J)-1,1)</definedName>
    <definedName name="mngCompany">[2]הפעלה!$C$5</definedName>
    <definedName name="SUG_MUZAR">'[1]הפעלה דוח הוצאות ישירות'!$D$4</definedName>
    <definedName name="to_date">'[1]הפעלה דוח הוצאות ישירות'!$D$5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C115" i="3" l="1"/>
  <c r="C111" i="3"/>
  <c r="C91" i="3"/>
  <c r="C85" i="3"/>
  <c r="C117" i="3" l="1"/>
  <c r="D37" i="7"/>
  <c r="D37" i="5"/>
  <c r="D37" i="6"/>
  <c r="D37" i="4"/>
  <c r="D29" i="1" l="1"/>
  <c r="D29" i="7"/>
  <c r="D27" i="7" l="1"/>
  <c r="D37" i="2" l="1"/>
  <c r="D7" i="7"/>
  <c r="D7" i="6"/>
  <c r="D7" i="5"/>
  <c r="D7" i="1"/>
  <c r="D25" i="1" s="1"/>
  <c r="D7" i="4" l="1"/>
  <c r="D52" i="5" l="1"/>
  <c r="D54" i="5" s="1"/>
  <c r="D31" i="6"/>
  <c r="D52" i="6"/>
  <c r="D54" i="6" s="1"/>
  <c r="D57" i="6"/>
  <c r="D67" i="6"/>
  <c r="D52" i="7"/>
  <c r="D54" i="7"/>
  <c r="D57" i="7"/>
  <c r="D60" i="6"/>
  <c r="D62" i="6" s="1"/>
  <c r="D57" i="5"/>
  <c r="D57" i="4"/>
  <c r="D57" i="1"/>
  <c r="D54" i="4"/>
  <c r="D52" i="4"/>
  <c r="D11" i="1" l="1"/>
  <c r="D13" i="1"/>
  <c r="D25" i="7"/>
  <c r="D11" i="7"/>
  <c r="D25" i="5"/>
  <c r="D60" i="5" s="1"/>
  <c r="D62" i="5" s="1"/>
  <c r="D11" i="5"/>
  <c r="D31" i="7" l="1"/>
  <c r="D67" i="7" s="1"/>
  <c r="D60" i="7"/>
  <c r="D62" i="7" s="1"/>
  <c r="D60" i="1"/>
  <c r="D31" i="5"/>
  <c r="D67" i="5" s="1"/>
  <c r="D25" i="4"/>
  <c r="D11" i="4"/>
  <c r="D60" i="4" l="1"/>
  <c r="D62" i="4" s="1"/>
  <c r="D31" i="4"/>
  <c r="D67" i="4" s="1"/>
  <c r="D37" i="1"/>
  <c r="D52" i="1" s="1"/>
  <c r="D27" i="1"/>
  <c r="D31" i="1" s="1"/>
  <c r="D62" i="1" l="1"/>
</calcChain>
</file>

<file path=xl/sharedStrings.xml><?xml version="1.0" encoding="utf-8"?>
<sst xmlns="http://schemas.openxmlformats.org/spreadsheetml/2006/main" count="389" uniqueCount="180">
  <si>
    <t>יהב רופאים - קרן השתלמות</t>
  </si>
  <si>
    <t>נספח 1 סך ההוצאות הישירות ששולמו בעד כל סוג של הוצאה ישירה לתקופה המסתיימת ביום - 31.12.2024</t>
  </si>
  <si>
    <t>אלפי ש''ח</t>
  </si>
  <si>
    <t>הוצאות ישירות שאינן מסוג עמלת ניהול חיצוני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</si>
  <si>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</si>
  <si>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</si>
  <si>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</si>
  <si>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</si>
  <si>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</si>
  <si>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</si>
  <si>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 . סך הכל הוצאות הנובעות מהשקעות לא סחירות</t>
  </si>
  <si>
    <t>א. הוצאה הנובעת מהשקעה בניירות ערך לא סחירים או ממתן הלוואה למי שאינו עמית או מבוטח</t>
  </si>
  <si>
    <t>ב. הוצאה הנובעת מהשקעה בזכויות במקרקעין</t>
  </si>
  <si>
    <t>4 . מסים החלים על משקיע מוסדי, על נכסיו, על הכנסותיו ועל עסקאות שנעשו בנכסיו</t>
  </si>
  <si>
    <t>5. סך הוצאות בעד ניהול תביעות</t>
  </si>
  <si>
    <t>6 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</si>
  <si>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</si>
  <si>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 8 א. ו - 8 ב.)</t>
  </si>
  <si>
    <t>א. השווי המשוערך של נכסי הקופה או המסלול נכון ליום 31 דצמבר של שנת הכספים שהסתיימה ב 2024</t>
  </si>
  <si>
    <t>ב. השווי המשוערך של נכסי הקופה או המסלול נכון ליום 31 בדצמבר של שנת הכספים שהסתיימה ב 2023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</si>
  <si>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</si>
  <si>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</si>
  <si>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</si>
  <si>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סהכ הוצאות ישירות מסוג "עמלת ניהול חיצוני" (סכום סעיפים 11 א. עד 11 ט.)</t>
  </si>
  <si>
    <t>א. סך תשלומים הנובעים מהשקעה בקרנות השקעה בישראל</t>
  </si>
  <si>
    <t>ב. סך תשלומים הנובעים מהשקעה בקרנות השקעה בחול</t>
  </si>
  <si>
    <t>ג. סך תשלומים למנהלי תיקים ישראלים בגין השקעה בחול</t>
  </si>
  <si>
    <t>ד. סך תשלומים למנהלי תיקים זרים</t>
  </si>
  <si>
    <t>ה. סך תשלומים בגין השקעה בקרנות סל כאשר 75 אחוזים לפחות מנכסי הקרן הם נכסים שהונפקו במדינת ישראל</t>
  </si>
  <si>
    <t>לפי מדדים שעליהם הורה הממונה ובתנאים שהורה</t>
  </si>
  <si>
    <t>ו. סך תשלומים בגין השקעה בקרנות סל כאשר 75 אחוזים לפחות מנכסי הקרן הם נכסים שלא הונפקו במדינת</t>
  </si>
  <si>
    <t>ישראל ואינם נסחרים או מוחזקים בה</t>
  </si>
  <si>
    <t>ז. סך תשלומים בגין השקעה בקרנות נאמנות ישראליות כאשר 75 אחוזים לפחות מנכסי הקרן מושקעים בנכסים שלא</t>
  </si>
  <si>
    <t>הונפקו במדינת ישראל ואינם נסחרים או מוחזקים בה</t>
  </si>
  <si>
    <t>ח. סך תשלומים בגין השקעה בקרנות נאמנות זרות כאשר 75 אחוזים לפחות מנכסי הקרן מושקעים בנכסים שלא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</si>
  <si>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</si>
  <si>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</si>
  <si>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</si>
  <si>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</si>
  <si>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15.א סכום שהוחזר לחוסכים (אם הוחזר)</t>
  </si>
  <si>
    <t>15.ב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</si>
  <si>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</si>
  <si>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11 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</si>
  <si>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</si>
  <si>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</si>
  <si>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 xml:space="preserve">18. שיעור מגבלת עמלת ניהול חיצוני שהמשקיע המוסדי הצהיר עליה בהתאם לתקנה 2א לתקנות הוצאות ישירות עבור </t>
  </si>
  <si>
    <t>שנת הכספים הבאה 2025</t>
  </si>
  <si>
    <t>19. De: שיעור הוצאות ישירות (סכום של סעיף 9 וסעיף 18)</t>
  </si>
  <si>
    <t>נספח 2 פרוט עמלות והוצאות שאינן עמלות ניהול חיצוני לשנה המסתיימת ביום: 31.12.2024</t>
  </si>
  <si>
    <t>ברוקארז' - עמלות קנייה ומכירה בגין ביצוע עסקאות בניירות ערך סחירים</t>
  </si>
  <si>
    <t>צדדים קשורים</t>
  </si>
  <si>
    <t>(1)</t>
  </si>
  <si>
    <t>מיטב 5018</t>
  </si>
  <si>
    <t>צדדים שאינם קשורים</t>
  </si>
  <si>
    <t>בנק לאומי</t>
  </si>
  <si>
    <t>(2)</t>
  </si>
  <si>
    <t>ברוקר מזרחי טפחות</t>
  </si>
  <si>
    <t>CAMALIA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</si>
  <si>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</si>
  <si>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</si>
  <si>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</si>
  <si>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</si>
  <si>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</si>
  <si>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</si>
  <si>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</si>
  <si>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</si>
  <si>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</si>
  <si>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</si>
  <si>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</si>
  <si>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</si>
  <si>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</si>
  <si>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</si>
  <si>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 שאינן עמלות ניהול חיצוני</t>
  </si>
  <si>
    <t>נספח 3 - פירוט עמלות ניהול חיצוני לשנה המסתיימת ביום: 31.12.2024</t>
  </si>
  <si>
    <t>תשלום הנובע מהשקעה בקרנות השקעה בישראל</t>
  </si>
  <si>
    <t>יסודות נדלן ג</t>
  </si>
  <si>
    <t>BRIDGES</t>
  </si>
  <si>
    <t>Windin' Capital Fund LP</t>
  </si>
  <si>
    <t xml:space="preserve">תשתיות ישראל 4 </t>
  </si>
  <si>
    <t>SKY 4</t>
  </si>
  <si>
    <t>Harel Alternativ Credit Co-Invest Fund, LP</t>
  </si>
  <si>
    <t>ריאליטי קרן השקעות בנדל"ן 5</t>
  </si>
  <si>
    <t>סך תשלומים הנובעים מהשקעה בקרנות השקעה בישראל</t>
  </si>
  <si>
    <t>תשלום הנובע מהשקעה בקרנות השקעה בחול</t>
  </si>
  <si>
    <t xml:space="preserve">Vintage V access  </t>
  </si>
  <si>
    <t>דובר 10</t>
  </si>
  <si>
    <t>Forma Fund</t>
  </si>
  <si>
    <t>אלקטרה נדלן 3</t>
  </si>
  <si>
    <t xml:space="preserve">KLIRMARK III </t>
  </si>
  <si>
    <t>Madison Realty Capital Debt V</t>
  </si>
  <si>
    <t>FORTTISSIMO V</t>
  </si>
  <si>
    <t>Hamilton Lane CI IV</t>
  </si>
  <si>
    <t>מונטה סיד 2</t>
  </si>
  <si>
    <t>EQT9</t>
  </si>
  <si>
    <t>MV SENIOR II</t>
  </si>
  <si>
    <t xml:space="preserve">BLUE ATLANTIC PARTNERS III </t>
  </si>
  <si>
    <t>Pantheon Access</t>
  </si>
  <si>
    <t>Levine Leichtman VI</t>
  </si>
  <si>
    <t>בלו אטלנטיק פרטנרס</t>
  </si>
  <si>
    <t>ALTO FUND III</t>
  </si>
  <si>
    <t>MONETA CAPITAL</t>
  </si>
  <si>
    <t>אלקטרה נדלן 2</t>
  </si>
  <si>
    <t>INSIGHT XI</t>
  </si>
  <si>
    <t>Direct Lending Fund III</t>
  </si>
  <si>
    <t>פירסט טיים 2</t>
  </si>
  <si>
    <t>Forma 2</t>
  </si>
  <si>
    <t>vintage fund of fund VI breako</t>
  </si>
  <si>
    <t>Vintage Growth Fund III</t>
  </si>
  <si>
    <t>Pitango 2</t>
  </si>
  <si>
    <t>EQT Infrastructure V</t>
  </si>
  <si>
    <t>Vintage Fund of Funds VI (Access)</t>
  </si>
  <si>
    <t>ION Crossover Parthers II</t>
  </si>
  <si>
    <t>One Equity Partners VIII</t>
  </si>
  <si>
    <t>PGIF IV Feeder (Luxembourg) SCSp</t>
  </si>
  <si>
    <t xml:space="preserve">Electra America Hospitality </t>
  </si>
  <si>
    <t>Hamilton Lane Equity Opportunities Fund V-B LP</t>
  </si>
  <si>
    <t>ARROW</t>
  </si>
  <si>
    <t>Alpha Value</t>
  </si>
  <si>
    <t>Fortissimo VI</t>
  </si>
  <si>
    <t>Klirmark Opportunity Fund IV</t>
  </si>
  <si>
    <t>Dover Street XI</t>
  </si>
  <si>
    <t>לינדסי גולדברג</t>
  </si>
  <si>
    <t>סך תשלומים הנובעים מהשקעה בקרנות השקעה בחול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</si>
  <si>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</si>
  <si>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</si>
  <si>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</si>
  <si>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</si>
  <si>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%75 לפחות מנכסי הקרן הם נכסים</t>
  </si>
  <si>
    <t>שלא הונפקו במדינת ישראל ואינם נסחרים או מוחזקים בה</t>
  </si>
  <si>
    <t>מגדל קרנות נאמנות בע"מ</t>
  </si>
  <si>
    <t>LYXOR ETF</t>
  </si>
  <si>
    <t xml:space="preserve">BlackRock  Asset Managment </t>
  </si>
  <si>
    <t>State Street Corp</t>
  </si>
  <si>
    <t>Amundi Asset Management</t>
  </si>
  <si>
    <t>Pacer Funds Trust</t>
  </si>
  <si>
    <t>GLOBAL HORIZON</t>
  </si>
  <si>
    <t>DB x TRACKERS</t>
  </si>
  <si>
    <t>Van Eck ETF</t>
  </si>
  <si>
    <t>Vanguard Group</t>
  </si>
  <si>
    <t>Franklin FTSE South Korea ETF</t>
  </si>
  <si>
    <t>Invesco investment management limited</t>
  </si>
  <si>
    <t>Global X Management Co LLc</t>
  </si>
  <si>
    <t>WisdomTree Europe ltd</t>
  </si>
  <si>
    <t>SXLE LN</t>
  </si>
  <si>
    <t>לא מוגדר</t>
  </si>
  <si>
    <t>קסם קרנות נאמנות בע"מ</t>
  </si>
  <si>
    <t>First trust</t>
  </si>
  <si>
    <t>הראל קרנות נאמנות בע"מ</t>
  </si>
  <si>
    <t>מור ניהול קרנות נאמנות בע"מ</t>
  </si>
  <si>
    <t>סך תשלום למנהלי קרנות סל</t>
  </si>
  <si>
    <t>סך תשלומים בגין השקעה בקרן סל כאשר 75% לפחות מנכסי הקרן הם נכסים</t>
  </si>
  <si>
    <t>שהונפקו במדינת ישראל לפי מדדים שעליהם הורה הממונה ובתנאים שהורה</t>
  </si>
  <si>
    <t>סך תשלום למנהלי קרן סל</t>
  </si>
  <si>
    <t>תשלום בגין השקעה בקרנות נאמנות ישראליות כאשר 75% לפחות מנכסי</t>
  </si>
  <si>
    <t>הקרן מושקעים בנכסים שלא הונפקו במדינת ישראל ואינם נסחרים או</t>
  </si>
  <si>
    <t>מוחזקים בה</t>
  </si>
  <si>
    <t>סך תשלומים למנהלי קרנות נאמנות ישראליות</t>
  </si>
  <si>
    <t>תשלום בגין השקעה בקרנות נאמנות זרות כאשר 75% לפחות מנכסי הקרן</t>
  </si>
  <si>
    <t>מושקעים בנכסים שלא הונפקו במדינת ישראל ואינם נסחרים או מוחזקים בה</t>
  </si>
  <si>
    <t>KBI Global Investors</t>
  </si>
  <si>
    <t>Kotak</t>
  </si>
  <si>
    <t>Trigon New Europe Fund</t>
  </si>
  <si>
    <t>COMGEST SA</t>
  </si>
  <si>
    <t>White Oak</t>
  </si>
  <si>
    <t>Schroder ISF Greater China</t>
  </si>
  <si>
    <t>Union Bancaire</t>
  </si>
  <si>
    <t>CIFC Senior Secured Corporate</t>
  </si>
  <si>
    <t>סך תשלומים בגין השקעה בקרנות נאמנות זרות</t>
  </si>
  <si>
    <t>תשלומים בגין השקעה בקרן טכנולוגיה עילית</t>
  </si>
  <si>
    <t>אי בי אי ניהול קרנות נאמנות בע"מ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</si>
  <si>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</si>
  <si>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</si>
  <si>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</si>
  <si>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</si>
  <si>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</si>
  <si>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השתלמות רופאים כללי</t>
  </si>
  <si>
    <t xml:space="preserve">השתלמות רופאים מניות </t>
  </si>
  <si>
    <t>השתלמות רופאים אגח ממשלת ישראל</t>
  </si>
  <si>
    <t>השתלמות רופאים עוקב מדד S&amp;P 500</t>
  </si>
  <si>
    <t xml:space="preserve">ב. השווי הממוצע של נכסי המסלול לשנת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</si>
</sst>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(* #,##0.0000_);_(* \(#,##0.0000\);_(* &quot;-&quot;??_);_(@_)"/>
    <numFmt numFmtId="167" formatCode="_ * #,##0.000000000_ ;_ * \-#,##0.000000000_ ;_ * &quot;-&quot;??_ ;_ @_ 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right" readingOrder="1"/>
    </xf>
    <xf numFmtId="0" fontId="3" fillId="0" borderId="0" xfId="0" applyFont="1" applyAlignment="1">
      <alignment vertical="center"/>
    </xf>
    <xf numFmtId="164" fontId="3" fillId="0" borderId="0" xfId="1" applyFont="1" applyFill="1"/>
    <xf numFmtId="0" fontId="3" fillId="0" borderId="0" xfId="0" applyFont="1"/>
    <xf numFmtId="0" fontId="4" fillId="0" borderId="0" xfId="0" applyFont="1" applyAlignment="1">
      <alignment horizontal="right" readingOrder="1"/>
    </xf>
    <xf numFmtId="0" fontId="2" fillId="0" borderId="0" xfId="0" applyFont="1" applyAlignment="1">
      <alignment horizontal="right" readingOrder="2"/>
    </xf>
    <xf numFmtId="164" fontId="2" fillId="0" borderId="0" xfId="1" applyFont="1" applyFill="1" applyAlignment="1">
      <alignment horizontal="center" vertical="center"/>
    </xf>
    <xf numFmtId="0" fontId="5" fillId="0" borderId="0" xfId="0" applyFont="1" applyAlignment="1">
      <alignment horizontal="right" readingOrder="2"/>
    </xf>
    <xf numFmtId="164" fontId="5" fillId="0" borderId="0" xfId="1" applyFont="1" applyFill="1" applyAlignment="1">
      <alignment horizontal="center" vertical="center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164" fontId="6" fillId="0" borderId="0" xfId="1" applyFont="1" applyFill="1" applyAlignment="1">
      <alignment horizontal="center"/>
    </xf>
    <xf numFmtId="0" fontId="3" fillId="0" borderId="0" xfId="0" applyFont="1" applyAlignment="1">
      <alignment horizontal="right" readingOrder="1"/>
    </xf>
    <xf numFmtId="164" fontId="6" fillId="0" borderId="0" xfId="1" applyFont="1" applyFill="1"/>
    <xf numFmtId="0" fontId="7" fillId="0" borderId="0" xfId="0" applyFont="1"/>
    <xf numFmtId="10" fontId="3" fillId="0" borderId="0" xfId="2" applyNumberFormat="1" applyFont="1" applyFill="1"/>
    <xf numFmtId="0" fontId="7" fillId="0" borderId="0" xfId="0" applyFont="1" applyAlignment="1">
      <alignment horizontal="right" readingOrder="2"/>
    </xf>
    <xf numFmtId="0" fontId="8" fillId="0" borderId="0" xfId="0" applyFont="1" applyAlignment="1">
      <alignment horizontal="right"/>
    </xf>
    <xf numFmtId="164" fontId="8" fillId="0" borderId="0" xfId="1" applyFont="1"/>
    <xf numFmtId="0" fontId="8" fillId="0" borderId="0" xfId="0" applyFont="1"/>
    <xf numFmtId="0" fontId="2" fillId="0" borderId="0" xfId="0" applyFont="1"/>
    <xf numFmtId="0" fontId="8" fillId="0" borderId="0" xfId="0" applyFont="1" applyAlignment="1">
      <alignment horizontal="right" vertical="center"/>
    </xf>
    <xf numFmtId="164" fontId="8" fillId="0" borderId="0" xfId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164" fontId="10" fillId="0" borderId="0" xfId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5" fillId="0" borderId="0" xfId="0" applyFont="1"/>
    <xf numFmtId="164" fontId="10" fillId="0" borderId="0" xfId="1" applyFont="1" applyAlignment="1">
      <alignment horizontal="right" vertical="center" readingOrder="2"/>
    </xf>
    <xf numFmtId="0" fontId="12" fillId="0" borderId="0" xfId="0" applyFont="1"/>
    <xf numFmtId="164" fontId="5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11" fillId="0" borderId="0" xfId="1" applyFont="1"/>
    <xf numFmtId="0" fontId="11" fillId="0" borderId="0" xfId="0" applyFont="1"/>
    <xf numFmtId="164" fontId="5" fillId="0" borderId="0" xfId="1" applyFont="1"/>
    <xf numFmtId="164" fontId="13" fillId="0" borderId="0" xfId="1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4" fontId="13" fillId="0" borderId="0" xfId="1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5" fillId="0" borderId="0" xfId="1" applyFont="1" applyAlignment="1">
      <alignment horizontal="right" vertical="center"/>
    </xf>
    <xf numFmtId="0" fontId="8" fillId="0" borderId="0" xfId="0" applyFont="1" applyAlignment="1">
      <alignment horizontal="right" readingOrder="1"/>
    </xf>
    <xf numFmtId="164" fontId="8" fillId="0" borderId="0" xfId="1" applyFont="1" applyFill="1"/>
    <xf numFmtId="0" fontId="9" fillId="0" borderId="0" xfId="0" applyFont="1" applyAlignment="1">
      <alignment horizontal="right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readingOrder="2"/>
    </xf>
    <xf numFmtId="164" fontId="9" fillId="0" borderId="0" xfId="1" applyFont="1" applyFill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0" fillId="0" borderId="0" xfId="0" applyFont="1" applyAlignment="1">
      <alignment vertical="center"/>
    </xf>
    <xf numFmtId="164" fontId="11" fillId="0" borderId="0" xfId="1" applyFont="1" applyFill="1" applyAlignment="1">
      <alignment horizontal="center" vertical="center"/>
    </xf>
    <xf numFmtId="0" fontId="11" fillId="0" borderId="0" xfId="0" applyFont="1" applyAlignment="1">
      <alignment horizontal="right" readingOrder="1"/>
    </xf>
    <xf numFmtId="164" fontId="10" fillId="0" borderId="0" xfId="1" applyFont="1" applyFill="1"/>
    <xf numFmtId="0" fontId="10" fillId="0" borderId="0" xfId="0" applyFont="1" applyAlignment="1">
      <alignment horizontal="right" readingOrder="2"/>
    </xf>
    <xf numFmtId="164" fontId="10" fillId="0" borderId="0" xfId="1" applyFont="1" applyFill="1" applyAlignment="1">
      <alignment horizontal="center"/>
    </xf>
    <xf numFmtId="0" fontId="10" fillId="0" borderId="0" xfId="0" applyFont="1" applyAlignment="1">
      <alignment horizontal="right" readingOrder="1"/>
    </xf>
    <xf numFmtId="10" fontId="10" fillId="0" borderId="0" xfId="2" applyNumberFormat="1" applyFont="1" applyFill="1"/>
    <xf numFmtId="164" fontId="10" fillId="0" borderId="0" xfId="0" applyNumberFormat="1" applyFont="1"/>
    <xf numFmtId="43" fontId="3" fillId="0" borderId="0" xfId="0" applyNumberFormat="1" applyFont="1"/>
    <xf numFmtId="165" fontId="3" fillId="0" borderId="0" xfId="0" applyNumberFormat="1" applyFont="1"/>
    <xf numFmtId="0" fontId="6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164" fontId="15" fillId="0" borderId="0" xfId="1" applyFont="1" applyFill="1"/>
    <xf numFmtId="166" fontId="10" fillId="0" borderId="0" xfId="1" applyNumberFormat="1" applyFont="1" applyFill="1"/>
    <xf numFmtId="167" fontId="10" fillId="0" borderId="0" xfId="0" applyNumberFormat="1" applyFont="1"/>
    <xf numFmtId="43" fontId="1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account\Name\ALL\&#1510;&#1493;&#1493;&#1514;%20&#1513;&#1497;\&#1492;&#1493;&#1510;&#1488;&#1493;&#1514;%20&#1497;&#1513;&#1497;&#1512;&#1493;&#1514;\2023\Q4\&#1512;&#1490;&#1493;&#1500;&#1510;&#1497;&#1492;%20&#1495;&#1491;&#1513;&#1492;\&#1512;&#1493;&#1508;&#1488;&#1497;&#1501;\&#1492;&#1493;&#1510;&#1488;&#1493;&#1514;%20&#1497;&#1513;&#1497;&#1512;&#1493;&#1514;%20V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account\Name\ALL\&#1510;&#1493;&#1493;&#1514;%20&#1513;&#1497;\&#1492;&#1493;&#1510;&#1488;&#1493;&#1514;%20&#1497;&#1513;&#1497;&#1512;&#1493;&#1514;\2024\Q4\&#1512;&#1493;&#1508;&#1488;&#1497;&#1501;%20&#1492;&#1513;&#1514;&#1500;&#1502;&#1493;&#1514;\&#1505;&#1497;&#1499;&#1493;&#1501;%20&#1492;&#1493;&#1510;&#1488;&#1493;&#1514;%20&#1497;&#1513;&#1497;&#1512;&#1493;&#1514;\31-12-2024\&#1505;&#1497;&#1499;&#1493;&#1501;%20&#1492;&#1493;&#1510;&#1488;&#1493;&#1514;%20&#1497;&#1513;&#1497;&#1512;&#1493;&#1514;%205045%2031-12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פעלה בדיקת עמלות"/>
      <sheetName val="הפעלה דוח הוצאות ישירות"/>
      <sheetName val="hamara"/>
      <sheetName val="Tik_Kvutza"/>
      <sheetName val="convert"/>
      <sheetName val="דוח תנועות FC דנאל"/>
      <sheetName val="מטריצת תעריפון"/>
      <sheetName val="מטריצת תעריפון דולר"/>
      <sheetName val="מטריצת תעריפון מטבעות"/>
      <sheetName val="DNL_TNU"/>
      <sheetName val="בקרה"/>
      <sheetName val="מטריצת ברוקרים"/>
      <sheetName val="Atlas_MF"/>
      <sheetName val="Atlas_MFTNU"/>
      <sheetName val="Manpik"/>
      <sheetName val="JUNK"/>
      <sheetName val="קרנות השקעה"/>
      <sheetName val="נספח 1 - סך תשלומים ששולמו"/>
      <sheetName val="נספח 2 - עמלות והוצאות"/>
      <sheetName val="נספח 3 - עמלות ניהול חיצוני"/>
      <sheetName val="VALIDATION"/>
    </sheetNames>
    <sheetDataSet>
      <sheetData sheetId="0"/>
      <sheetData sheetId="1">
        <row r="3">
          <cell r="D3" t="str">
            <v>השתלמות עובדי מדינה</v>
          </cell>
        </row>
        <row r="4">
          <cell r="D4" t="str">
            <v>קרן השתלמות</v>
          </cell>
        </row>
        <row r="5">
          <cell r="D5">
            <v>45106</v>
          </cell>
        </row>
        <row r="7">
          <cell r="D7" t="str">
            <v>כן לכלול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פעלה"/>
      <sheetName val="נספח לאוצר"/>
      <sheetName val="codexAttache"/>
      <sheetName val="הנחות עבודה"/>
      <sheetName val="startSettings"/>
      <sheetName val="CONVERT"/>
      <sheetName val="MASLUL"/>
      <sheetName val="importMASLUL"/>
      <sheetName val="KUPOT"/>
      <sheetName val="מיפוי חברות ומסלולים"/>
      <sheetName val="גיליון3"/>
      <sheetName val="נספח 1"/>
      <sheetName val="נספח 2"/>
      <sheetName val="נספח 3"/>
      <sheetName val="LOG1"/>
      <sheetName val="sumLOG1"/>
      <sheetName val="attache1"/>
      <sheetName val="LOG2"/>
      <sheetName val="sumLOG2"/>
      <sheetName val="attache2"/>
      <sheetName val="LOG3"/>
      <sheetName val="sumLOG3"/>
      <sheetName val="attacheMapping"/>
      <sheetName val="attache3"/>
      <sheetName val="סעיפים לוג"/>
      <sheetName val="funds"/>
      <sheetName val="fundsHUL"/>
      <sheetName val="דוח תנועות FC דנאל"/>
      <sheetName val="sumDanel"/>
      <sheetName val="Atlas_MF"/>
      <sheetName val="sumAtlas"/>
      <sheetName val="מאזן חודש נוכחי"/>
      <sheetName val="מאזן תחילת תקופה"/>
      <sheetName val="sumMazan"/>
      <sheetName val="Manpik"/>
      <sheetName val="קרנות השקעה"/>
      <sheetName val="VALIDATION"/>
      <sheetName val="NAMES"/>
    </sheetNames>
    <sheetDataSet>
      <sheetData sheetId="0">
        <row r="5">
          <cell r="C5" t="str">
            <v>יהב רופאים</v>
          </cell>
        </row>
        <row r="7">
          <cell r="C7">
            <v>45657</v>
          </cell>
        </row>
      </sheetData>
      <sheetData sheetId="1" refreshError="1"/>
      <sheetData sheetId="2" refreshError="1"/>
      <sheetData sheetId="3" refreshError="1"/>
      <sheetData sheetId="4">
        <row r="1">
          <cell r="B1" t="str">
            <v>KupaNoga</v>
          </cell>
          <cell r="J1" t="str">
            <v>מספר אוצר</v>
          </cell>
        </row>
        <row r="2">
          <cell r="B2">
            <v>5045</v>
          </cell>
          <cell r="J2">
            <v>419</v>
          </cell>
        </row>
        <row r="3">
          <cell r="B3">
            <v>5045</v>
          </cell>
          <cell r="J3">
            <v>12435</v>
          </cell>
        </row>
        <row r="4">
          <cell r="B4">
            <v>5045</v>
          </cell>
          <cell r="J4">
            <v>1472</v>
          </cell>
        </row>
        <row r="5">
          <cell r="B5">
            <v>5045</v>
          </cell>
          <cell r="J5">
            <v>15204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07EF-AE83-4A19-8736-F35CAF569690}">
  <sheetPr codeName="Sheet3">
    <tabColor rgb="FF002060"/>
  </sheetPr>
  <dimension ref="B2:F67"/>
  <sheetViews>
    <sheetView showGridLines="0" rightToLeft="1" topLeftCell="A14" zoomScale="85" zoomScaleNormal="85" workbookViewId="0">
      <selection activeCell="D37" sqref="D37"/>
    </sheetView>
  </sheetViews>
  <sheetFormatPr defaultColWidth="9.125" defaultRowHeight="14.25" x14ac:dyDescent="0.2"/>
  <cols>
    <col min="1" max="1" width="2.75" style="4" customWidth="1"/>
    <col min="2" max="2" width="5.625" style="13" customWidth="1"/>
    <col min="3" max="3" width="84.5" style="4" customWidth="1"/>
    <col min="4" max="4" width="12.5" style="3" bestFit="1" customWidth="1"/>
    <col min="5" max="5" width="15" style="4" bestFit="1" customWidth="1"/>
    <col min="6" max="6" width="12.75" style="4" bestFit="1" customWidth="1"/>
    <col min="7" max="16384" width="9.125" style="4"/>
  </cols>
  <sheetData>
    <row r="2" spans="2:6" ht="18" customHeight="1" x14ac:dyDescent="0.25">
      <c r="B2" s="1" t="s">
        <v>0</v>
      </c>
      <c r="C2" s="2"/>
    </row>
    <row r="3" spans="2:6" ht="18" customHeight="1" x14ac:dyDescent="0.25">
      <c r="B3" s="5"/>
    </row>
    <row r="4" spans="2:6" ht="18" customHeight="1" x14ac:dyDescent="0.25">
      <c r="B4" s="6" t="s">
        <v>1</v>
      </c>
      <c r="C4" s="2"/>
      <c r="D4" s="7" t="s">
        <v>2</v>
      </c>
    </row>
    <row r="5" spans="2:6" ht="18" customHeight="1" x14ac:dyDescent="0.25">
      <c r="B5" s="8"/>
      <c r="C5" s="2"/>
      <c r="D5" s="9"/>
    </row>
    <row r="6" spans="2:6" ht="18" customHeight="1" x14ac:dyDescent="0.25">
      <c r="B6" s="10" t="s">
        <v>3</v>
      </c>
    </row>
    <row r="7" spans="2:6" ht="18" customHeight="1" x14ac:dyDescent="0.2">
      <c r="B7" s="11" t="s">
        <v>4</v>
      </c>
      <c r="D7" s="12">
        <f>D8+D9</f>
        <v>375.33</v>
      </c>
      <c r="E7" s="66"/>
      <c r="F7" s="68"/>
    </row>
    <row r="8" spans="2:6" ht="18" customHeight="1" x14ac:dyDescent="0.2">
      <c r="C8" s="4" t="s">
        <v>5</v>
      </c>
      <c r="D8" s="14">
        <v>21.57</v>
      </c>
      <c r="E8" s="66"/>
      <c r="F8" s="68"/>
    </row>
    <row r="9" spans="2:6" ht="18" customHeight="1" x14ac:dyDescent="0.2">
      <c r="C9" s="4" t="s">
        <v>6</v>
      </c>
      <c r="D9" s="14">
        <v>353.76</v>
      </c>
      <c r="E9" s="66"/>
      <c r="F9" s="68"/>
    </row>
    <row r="10" spans="2:6" ht="18" customHeight="1" x14ac:dyDescent="0.25">
      <c r="C10" s="15"/>
      <c r="D10" s="14"/>
      <c r="E10" s="66"/>
      <c r="F10" s="67"/>
    </row>
    <row r="11" spans="2:6" ht="18" customHeight="1" x14ac:dyDescent="0.2">
      <c r="B11" s="11" t="s">
        <v>7</v>
      </c>
      <c r="D11" s="12">
        <f>D13+D12</f>
        <v>12.675599999999999</v>
      </c>
      <c r="E11" s="66"/>
      <c r="F11" s="67"/>
    </row>
    <row r="12" spans="2:6" ht="18" customHeight="1" x14ac:dyDescent="0.2">
      <c r="C12" s="13" t="s">
        <v>8</v>
      </c>
      <c r="D12" s="14">
        <v>0</v>
      </c>
      <c r="E12" s="66"/>
      <c r="F12" s="67"/>
    </row>
    <row r="13" spans="2:6" ht="18" customHeight="1" x14ac:dyDescent="0.2">
      <c r="C13" s="13" t="s">
        <v>9</v>
      </c>
      <c r="D13" s="14">
        <f>('419'!D13+'12435'!D13+'15204'!D11)</f>
        <v>12.675599999999999</v>
      </c>
      <c r="E13" s="66"/>
      <c r="F13" s="67"/>
    </row>
    <row r="14" spans="2:6" ht="18" customHeight="1" x14ac:dyDescent="0.2">
      <c r="C14" s="13"/>
      <c r="D14" s="14"/>
      <c r="E14" s="66"/>
      <c r="F14" s="67"/>
    </row>
    <row r="15" spans="2:6" ht="18" customHeight="1" x14ac:dyDescent="0.2">
      <c r="B15" s="11" t="s">
        <v>10</v>
      </c>
      <c r="D15" s="12">
        <v>0</v>
      </c>
      <c r="E15" s="66"/>
      <c r="F15" s="67"/>
    </row>
    <row r="16" spans="2:6" ht="18" customHeight="1" x14ac:dyDescent="0.2">
      <c r="C16" s="13" t="s">
        <v>11</v>
      </c>
      <c r="D16" s="14">
        <v>0</v>
      </c>
      <c r="E16" s="66"/>
      <c r="F16" s="67"/>
    </row>
    <row r="17" spans="2:6" ht="18" customHeight="1" x14ac:dyDescent="0.2">
      <c r="C17" s="13" t="s">
        <v>12</v>
      </c>
      <c r="D17" s="3">
        <v>0</v>
      </c>
      <c r="E17" s="66"/>
      <c r="F17" s="67"/>
    </row>
    <row r="18" spans="2:6" ht="18" customHeight="1" x14ac:dyDescent="0.2">
      <c r="E18" s="66"/>
      <c r="F18" s="67"/>
    </row>
    <row r="19" spans="2:6" ht="18" customHeight="1" x14ac:dyDescent="0.2">
      <c r="B19" s="11" t="s">
        <v>13</v>
      </c>
      <c r="D19" s="3">
        <v>764.92991999999992</v>
      </c>
      <c r="E19" s="66"/>
      <c r="F19" s="67"/>
    </row>
    <row r="20" spans="2:6" ht="18" customHeight="1" x14ac:dyDescent="0.2">
      <c r="B20" s="11"/>
      <c r="E20" s="66"/>
      <c r="F20" s="67"/>
    </row>
    <row r="21" spans="2:6" ht="18" customHeight="1" x14ac:dyDescent="0.2">
      <c r="B21" s="11" t="s">
        <v>14</v>
      </c>
      <c r="D21" s="3">
        <v>0</v>
      </c>
      <c r="E21" s="66"/>
      <c r="F21" s="67"/>
    </row>
    <row r="22" spans="2:6" ht="18" customHeight="1" x14ac:dyDescent="0.2">
      <c r="B22" s="11"/>
      <c r="E22" s="66"/>
      <c r="F22" s="67"/>
    </row>
    <row r="23" spans="2:6" ht="18" customHeight="1" x14ac:dyDescent="0.2">
      <c r="B23" s="11" t="s">
        <v>15</v>
      </c>
      <c r="D23" s="3">
        <v>0</v>
      </c>
      <c r="E23" s="66"/>
      <c r="F23" s="67"/>
    </row>
    <row r="24" spans="2:6" ht="18" customHeight="1" x14ac:dyDescent="0.2">
      <c r="B24" s="11"/>
      <c r="E24" s="66"/>
      <c r="F24" s="67"/>
    </row>
    <row r="25" spans="2:6" ht="18" customHeight="1" x14ac:dyDescent="0.2">
      <c r="B25" s="11" t="s">
        <v>16</v>
      </c>
      <c r="D25" s="3">
        <f>D19+D11+D7</f>
        <v>1152.93552</v>
      </c>
      <c r="E25" s="66"/>
      <c r="F25" s="67"/>
    </row>
    <row r="26" spans="2:6" ht="18" customHeight="1" x14ac:dyDescent="0.2">
      <c r="B26" s="11"/>
      <c r="E26" s="66"/>
      <c r="F26" s="67"/>
    </row>
    <row r="27" spans="2:6" ht="18" customHeight="1" x14ac:dyDescent="0.2">
      <c r="B27" s="11" t="s">
        <v>17</v>
      </c>
      <c r="D27" s="3">
        <f>IFERROR(AVERAGE(D28:D29),0)</f>
        <v>1174803.5922375</v>
      </c>
      <c r="E27" s="66"/>
      <c r="F27" s="67"/>
    </row>
    <row r="28" spans="2:6" ht="18" customHeight="1" x14ac:dyDescent="0.2">
      <c r="C28" s="4" t="s">
        <v>18</v>
      </c>
      <c r="D28" s="3">
        <v>1182212.4529399998</v>
      </c>
      <c r="E28" s="66"/>
      <c r="F28" s="67"/>
    </row>
    <row r="29" spans="2:6" ht="18" customHeight="1" x14ac:dyDescent="0.2">
      <c r="C29" s="4" t="s">
        <v>19</v>
      </c>
      <c r="D29" s="3">
        <f>'15204'!D29+'1472'!D29+'12435'!D29+'419'!D29</f>
        <v>1167394.731535</v>
      </c>
      <c r="E29" s="66"/>
      <c r="F29" s="3"/>
    </row>
    <row r="30" spans="2:6" ht="18" customHeight="1" x14ac:dyDescent="0.2">
      <c r="E30" s="66"/>
      <c r="F30" s="67"/>
    </row>
    <row r="31" spans="2:6" ht="18" customHeight="1" x14ac:dyDescent="0.2">
      <c r="B31" s="11" t="s">
        <v>20</v>
      </c>
      <c r="D31" s="16">
        <f>D25/D27</f>
        <v>9.8138576321864105E-4</v>
      </c>
      <c r="E31" s="66"/>
      <c r="F31" s="67"/>
    </row>
    <row r="32" spans="2:6" ht="18" customHeight="1" x14ac:dyDescent="0.2">
      <c r="B32" s="11"/>
      <c r="E32" s="66"/>
      <c r="F32" s="67"/>
    </row>
    <row r="33" spans="2:6" ht="18" customHeight="1" x14ac:dyDescent="0.25">
      <c r="B33" s="8" t="s">
        <v>21</v>
      </c>
      <c r="E33" s="66"/>
      <c r="F33" s="67"/>
    </row>
    <row r="34" spans="2:6" ht="18" customHeight="1" x14ac:dyDescent="0.2">
      <c r="B34" s="11" t="s">
        <v>22</v>
      </c>
      <c r="D34" s="3">
        <v>0</v>
      </c>
      <c r="E34" s="66"/>
      <c r="F34" s="67"/>
    </row>
    <row r="35" spans="2:6" ht="18" customHeight="1" x14ac:dyDescent="0.2">
      <c r="B35" s="11"/>
      <c r="E35" s="66"/>
      <c r="F35" s="67"/>
    </row>
    <row r="36" spans="2:6" ht="18" customHeight="1" x14ac:dyDescent="0.25">
      <c r="B36" s="17" t="s">
        <v>21</v>
      </c>
      <c r="E36" s="66"/>
      <c r="F36" s="67"/>
    </row>
    <row r="37" spans="2:6" ht="18" customHeight="1" x14ac:dyDescent="0.2">
      <c r="B37" s="11" t="s">
        <v>23</v>
      </c>
      <c r="D37" s="3">
        <f>SUM(D38:D50)</f>
        <v>3485.9499432162124</v>
      </c>
      <c r="E37" s="66"/>
      <c r="F37" s="67"/>
    </row>
    <row r="38" spans="2:6" ht="18" customHeight="1" x14ac:dyDescent="0.2">
      <c r="C38" s="11" t="s">
        <v>24</v>
      </c>
      <c r="D38" s="3">
        <v>338.97758919999995</v>
      </c>
      <c r="E38" s="66"/>
      <c r="F38" s="67"/>
    </row>
    <row r="39" spans="2:6" ht="18" customHeight="1" x14ac:dyDescent="0.2">
      <c r="C39" s="11" t="s">
        <v>25</v>
      </c>
      <c r="D39" s="3">
        <v>2223.7912081452132</v>
      </c>
      <c r="E39" s="66"/>
      <c r="F39" s="67"/>
    </row>
    <row r="40" spans="2:6" ht="18" customHeight="1" x14ac:dyDescent="0.2">
      <c r="C40" s="11" t="s">
        <v>26</v>
      </c>
      <c r="D40" s="3">
        <v>0</v>
      </c>
      <c r="E40" s="66"/>
      <c r="F40" s="67"/>
    </row>
    <row r="41" spans="2:6" ht="18" customHeight="1" x14ac:dyDescent="0.2">
      <c r="C41" s="11" t="s">
        <v>27</v>
      </c>
      <c r="D41" s="3">
        <v>0</v>
      </c>
      <c r="E41" s="66"/>
      <c r="F41" s="67"/>
    </row>
    <row r="42" spans="2:6" ht="18" customHeight="1" x14ac:dyDescent="0.2">
      <c r="C42" s="11" t="s">
        <v>28</v>
      </c>
      <c r="D42" s="3">
        <v>0.36496482200000036</v>
      </c>
      <c r="E42" s="66"/>
      <c r="F42" s="67"/>
    </row>
    <row r="43" spans="2:6" ht="18" customHeight="1" x14ac:dyDescent="0.2">
      <c r="C43" s="11" t="s">
        <v>29</v>
      </c>
      <c r="E43" s="66"/>
      <c r="F43" s="67"/>
    </row>
    <row r="44" spans="2:6" ht="18" customHeight="1" x14ac:dyDescent="0.2">
      <c r="C44" s="11" t="s">
        <v>30</v>
      </c>
      <c r="D44" s="3">
        <v>531.69708987900003</v>
      </c>
      <c r="E44" s="66"/>
      <c r="F44" s="67"/>
    </row>
    <row r="45" spans="2:6" ht="18" customHeight="1" x14ac:dyDescent="0.2">
      <c r="C45" s="11" t="s">
        <v>31</v>
      </c>
      <c r="E45" s="66"/>
      <c r="F45" s="67"/>
    </row>
    <row r="46" spans="2:6" ht="18" customHeight="1" x14ac:dyDescent="0.2">
      <c r="C46" s="4" t="s">
        <v>32</v>
      </c>
      <c r="D46" s="3">
        <v>0</v>
      </c>
      <c r="E46" s="66"/>
      <c r="F46" s="67"/>
    </row>
    <row r="47" spans="2:6" ht="18" customHeight="1" x14ac:dyDescent="0.2">
      <c r="C47" s="4" t="s">
        <v>33</v>
      </c>
      <c r="E47" s="66"/>
      <c r="F47" s="67"/>
    </row>
    <row r="48" spans="2:6" ht="18" customHeight="1" x14ac:dyDescent="0.2">
      <c r="C48" s="4" t="s">
        <v>34</v>
      </c>
      <c r="D48" s="3">
        <v>374.93692841499995</v>
      </c>
      <c r="E48" s="66"/>
      <c r="F48" s="67"/>
    </row>
    <row r="49" spans="2:6" ht="18" customHeight="1" x14ac:dyDescent="0.2">
      <c r="C49" s="4" t="s">
        <v>33</v>
      </c>
      <c r="E49" s="66"/>
      <c r="F49" s="67"/>
    </row>
    <row r="50" spans="2:6" ht="18" customHeight="1" x14ac:dyDescent="0.2">
      <c r="C50" s="4" t="s">
        <v>35</v>
      </c>
      <c r="D50" s="3">
        <v>16.182162755000022</v>
      </c>
      <c r="E50" s="66"/>
      <c r="F50" s="67"/>
    </row>
    <row r="51" spans="2:6" ht="18" customHeight="1" x14ac:dyDescent="0.2">
      <c r="E51" s="66"/>
      <c r="F51" s="67"/>
    </row>
    <row r="52" spans="2:6" ht="15" x14ac:dyDescent="0.2">
      <c r="B52" s="11" t="s">
        <v>36</v>
      </c>
      <c r="D52" s="65">
        <f>D37/D29</f>
        <v>2.9860936057442703E-3</v>
      </c>
      <c r="E52" s="66"/>
      <c r="F52" s="67"/>
    </row>
    <row r="53" spans="2:6" ht="18" customHeight="1" x14ac:dyDescent="0.2">
      <c r="B53" s="11" t="s">
        <v>37</v>
      </c>
      <c r="D53" s="16"/>
      <c r="E53" s="66"/>
      <c r="F53" s="67"/>
    </row>
    <row r="54" spans="2:6" ht="18" customHeight="1" x14ac:dyDescent="0.2">
      <c r="B54" s="11" t="s">
        <v>38</v>
      </c>
      <c r="D54" s="16"/>
      <c r="E54" s="66"/>
      <c r="F54" s="67"/>
    </row>
    <row r="55" spans="2:6" ht="18" customHeight="1" x14ac:dyDescent="0.2">
      <c r="B55" s="11"/>
      <c r="E55" s="66"/>
      <c r="F55" s="67"/>
    </row>
    <row r="56" spans="2:6" ht="18" customHeight="1" x14ac:dyDescent="0.2">
      <c r="B56" s="11" t="s">
        <v>39</v>
      </c>
      <c r="D56" s="3">
        <v>0</v>
      </c>
      <c r="E56" s="66"/>
      <c r="F56" s="67"/>
    </row>
    <row r="57" spans="2:6" ht="18" customHeight="1" x14ac:dyDescent="0.2">
      <c r="B57" s="11" t="s">
        <v>40</v>
      </c>
      <c r="D57" s="16">
        <f>IFERROR((SUM(D38:D50)-D56)/F29,0)</f>
        <v>0</v>
      </c>
      <c r="E57" s="66"/>
      <c r="F57" s="67"/>
    </row>
    <row r="58" spans="2:6" ht="18" customHeight="1" x14ac:dyDescent="0.2">
      <c r="B58" s="11"/>
      <c r="E58" s="66"/>
      <c r="F58" s="67"/>
    </row>
    <row r="59" spans="2:6" ht="18" customHeight="1" x14ac:dyDescent="0.25">
      <c r="B59" s="17" t="s">
        <v>41</v>
      </c>
      <c r="E59" s="66"/>
      <c r="F59" s="67"/>
    </row>
    <row r="60" spans="2:6" ht="18" customHeight="1" x14ac:dyDescent="0.2">
      <c r="B60" s="11" t="s">
        <v>42</v>
      </c>
      <c r="D60" s="3">
        <f>D25+SUM(D38:D50)-D56</f>
        <v>4638.8854632162129</v>
      </c>
      <c r="E60" s="66"/>
      <c r="F60" s="67"/>
    </row>
    <row r="61" spans="2:6" ht="18" customHeight="1" x14ac:dyDescent="0.2">
      <c r="B61" s="11"/>
      <c r="E61" s="66"/>
      <c r="F61" s="67"/>
    </row>
    <row r="62" spans="2:6" ht="18" customHeight="1" x14ac:dyDescent="0.2">
      <c r="B62" s="11" t="s">
        <v>43</v>
      </c>
      <c r="D62" s="16">
        <f>D60/D27</f>
        <v>3.9486476666121817E-3</v>
      </c>
      <c r="E62" s="66"/>
      <c r="F62" s="67"/>
    </row>
    <row r="63" spans="2:6" ht="18" customHeight="1" x14ac:dyDescent="0.2">
      <c r="B63" s="11"/>
      <c r="E63" s="66"/>
      <c r="F63" s="67"/>
    </row>
    <row r="64" spans="2:6" ht="18" customHeight="1" x14ac:dyDescent="0.25">
      <c r="B64" s="17" t="s">
        <v>44</v>
      </c>
      <c r="E64" s="66"/>
      <c r="F64" s="67"/>
    </row>
    <row r="65" spans="2:6" ht="18" customHeight="1" x14ac:dyDescent="0.2">
      <c r="B65" s="11" t="s">
        <v>45</v>
      </c>
      <c r="D65" s="16"/>
      <c r="E65" s="66"/>
      <c r="F65" s="67"/>
    </row>
    <row r="66" spans="2:6" ht="18" customHeight="1" x14ac:dyDescent="0.2">
      <c r="B66" s="11" t="s">
        <v>46</v>
      </c>
      <c r="D66" s="16"/>
      <c r="E66" s="66"/>
      <c r="F66" s="67"/>
    </row>
    <row r="67" spans="2:6" ht="18" customHeight="1" x14ac:dyDescent="0.2">
      <c r="B67" s="11" t="s">
        <v>47</v>
      </c>
      <c r="D67" s="16"/>
      <c r="E67" s="66"/>
      <c r="F67" s="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8160-513F-4C40-88F1-B934EBFA9E1F}">
  <sheetPr codeName="Sheet4">
    <tabColor rgb="FF002060"/>
  </sheetPr>
  <dimension ref="B1:F37"/>
  <sheetViews>
    <sheetView showGridLines="0" rightToLeft="1" workbookViewId="0">
      <selection activeCell="D10" sqref="D10:D12"/>
    </sheetView>
  </sheetViews>
  <sheetFormatPr defaultColWidth="9" defaultRowHeight="15" x14ac:dyDescent="0.2"/>
  <cols>
    <col min="1" max="1" width="2.75" style="28" customWidth="1"/>
    <col min="2" max="2" width="5.625" style="25" customWidth="1"/>
    <col min="3" max="3" width="58" style="40" bestFit="1" customWidth="1"/>
    <col min="4" max="4" width="10.125" style="41" bestFit="1" customWidth="1"/>
    <col min="5" max="5" width="16.25" style="28" bestFit="1" customWidth="1"/>
    <col min="6" max="16384" width="9" style="28"/>
  </cols>
  <sheetData>
    <row r="1" spans="2:6" s="20" customFormat="1" ht="18" x14ac:dyDescent="0.25">
      <c r="B1" s="18"/>
      <c r="C1" s="18"/>
      <c r="D1" s="19"/>
    </row>
    <row r="2" spans="2:6" s="20" customFormat="1" ht="18" x14ac:dyDescent="0.25">
      <c r="B2" s="21" t="s">
        <v>48</v>
      </c>
      <c r="C2" s="18"/>
      <c r="D2" s="19"/>
    </row>
    <row r="3" spans="2:6" s="20" customFormat="1" ht="18" x14ac:dyDescent="0.25">
      <c r="B3" s="18"/>
      <c r="C3" s="22"/>
      <c r="D3" s="23"/>
    </row>
    <row r="4" spans="2:6" s="20" customFormat="1" ht="18" x14ac:dyDescent="0.25">
      <c r="B4" s="24" t="s">
        <v>0</v>
      </c>
      <c r="C4" s="22"/>
      <c r="D4" s="23"/>
    </row>
    <row r="5" spans="2:6" x14ac:dyDescent="0.2">
      <c r="C5" s="26"/>
      <c r="D5" s="27"/>
    </row>
    <row r="6" spans="2:6" ht="15.75" x14ac:dyDescent="0.25">
      <c r="B6" s="29"/>
      <c r="C6" s="30" t="s">
        <v>49</v>
      </c>
      <c r="D6" s="31"/>
    </row>
    <row r="7" spans="2:6" ht="15.75" x14ac:dyDescent="0.25">
      <c r="B7" s="29"/>
      <c r="C7" s="32" t="s">
        <v>50</v>
      </c>
      <c r="D7" s="33" t="s">
        <v>2</v>
      </c>
    </row>
    <row r="8" spans="2:6" x14ac:dyDescent="0.2">
      <c r="B8" s="34" t="s">
        <v>51</v>
      </c>
      <c r="C8" s="69" t="s">
        <v>52</v>
      </c>
      <c r="D8" s="14">
        <v>21.57</v>
      </c>
      <c r="F8" s="75"/>
    </row>
    <row r="9" spans="2:6" ht="15.75" x14ac:dyDescent="0.25">
      <c r="B9" s="34"/>
      <c r="C9" s="70" t="s">
        <v>53</v>
      </c>
      <c r="D9" s="14"/>
    </row>
    <row r="10" spans="2:6" x14ac:dyDescent="0.2">
      <c r="B10" s="34" t="s">
        <v>51</v>
      </c>
      <c r="C10" s="69" t="s">
        <v>54</v>
      </c>
      <c r="D10" s="14">
        <v>349.56</v>
      </c>
      <c r="E10" s="74"/>
    </row>
    <row r="11" spans="2:6" x14ac:dyDescent="0.2">
      <c r="B11" s="34" t="s">
        <v>55</v>
      </c>
      <c r="C11" s="69" t="s">
        <v>56</v>
      </c>
      <c r="D11" s="14">
        <v>2.2810199999999998</v>
      </c>
    </row>
    <row r="12" spans="2:6" x14ac:dyDescent="0.2">
      <c r="B12" s="34">
        <v>-3</v>
      </c>
      <c r="C12" s="69" t="s">
        <v>57</v>
      </c>
      <c r="D12" s="14">
        <v>1.92083</v>
      </c>
    </row>
    <row r="13" spans="2:6" ht="15.75" x14ac:dyDescent="0.25">
      <c r="B13" s="34"/>
      <c r="C13" s="71" t="s">
        <v>58</v>
      </c>
      <c r="D13" s="72">
        <f>SUM(D8:D12)</f>
        <v>375.33185000000003</v>
      </c>
    </row>
    <row r="14" spans="2:6" ht="15.75" x14ac:dyDescent="0.25">
      <c r="C14" s="36"/>
      <c r="D14" s="35"/>
    </row>
    <row r="15" spans="2:6" ht="15.75" x14ac:dyDescent="0.25">
      <c r="B15" s="34"/>
      <c r="C15" s="30" t="s">
        <v>59</v>
      </c>
      <c r="D15" s="35"/>
    </row>
    <row r="16" spans="2:6" ht="15.75" x14ac:dyDescent="0.25">
      <c r="C16" s="32" t="s">
        <v>50</v>
      </c>
      <c r="D16" s="35"/>
    </row>
    <row r="17" spans="2:4" ht="15.75" x14ac:dyDescent="0.25">
      <c r="C17" s="32" t="s">
        <v>53</v>
      </c>
      <c r="D17" s="41">
        <v>12.68</v>
      </c>
    </row>
    <row r="18" spans="2:4" ht="15.75" x14ac:dyDescent="0.25">
      <c r="B18" s="34"/>
      <c r="C18" s="29" t="s">
        <v>60</v>
      </c>
      <c r="D18" s="35">
        <v>12.68</v>
      </c>
    </row>
    <row r="19" spans="2:4" ht="15.75" x14ac:dyDescent="0.25">
      <c r="C19" s="32"/>
      <c r="D19" s="37"/>
    </row>
    <row r="20" spans="2:4" ht="15.75" x14ac:dyDescent="0.25">
      <c r="C20" s="32" t="s">
        <v>61</v>
      </c>
      <c r="D20" s="35"/>
    </row>
    <row r="21" spans="2:4" ht="15.75" x14ac:dyDescent="0.25">
      <c r="C21" s="36" t="s">
        <v>62</v>
      </c>
      <c r="D21" s="35">
        <v>0</v>
      </c>
    </row>
    <row r="22" spans="2:4" ht="15.75" x14ac:dyDescent="0.25">
      <c r="C22" s="36"/>
      <c r="D22" s="35"/>
    </row>
    <row r="23" spans="2:4" ht="15.75" x14ac:dyDescent="0.25">
      <c r="C23" s="32" t="s">
        <v>63</v>
      </c>
      <c r="D23" s="35"/>
    </row>
    <row r="24" spans="2:4" ht="15.75" x14ac:dyDescent="0.25">
      <c r="C24" s="36" t="s">
        <v>64</v>
      </c>
      <c r="D24" s="35">
        <v>0</v>
      </c>
    </row>
    <row r="25" spans="2:4" ht="15.75" x14ac:dyDescent="0.25">
      <c r="C25" s="36"/>
      <c r="D25" s="35"/>
    </row>
    <row r="26" spans="2:4" ht="15.75" x14ac:dyDescent="0.25">
      <c r="C26" s="32" t="s">
        <v>65</v>
      </c>
      <c r="D26" s="38">
        <v>764.92991999999992</v>
      </c>
    </row>
    <row r="27" spans="2:4" ht="15.75" x14ac:dyDescent="0.25">
      <c r="C27" s="32"/>
      <c r="D27" s="35"/>
    </row>
    <row r="28" spans="2:4" ht="15.75" x14ac:dyDescent="0.25">
      <c r="C28" s="32" t="s">
        <v>66</v>
      </c>
      <c r="D28" s="35"/>
    </row>
    <row r="29" spans="2:4" ht="15.75" x14ac:dyDescent="0.25">
      <c r="C29" s="36" t="s">
        <v>67</v>
      </c>
      <c r="D29" s="35">
        <v>0</v>
      </c>
    </row>
    <row r="30" spans="2:4" ht="15.75" x14ac:dyDescent="0.25">
      <c r="C30" s="30"/>
      <c r="D30" s="37"/>
    </row>
    <row r="31" spans="2:4" ht="15.75" x14ac:dyDescent="0.25">
      <c r="C31" s="32" t="s">
        <v>68</v>
      </c>
      <c r="D31" s="37"/>
    </row>
    <row r="32" spans="2:4" ht="15.75" x14ac:dyDescent="0.25">
      <c r="C32" s="39" t="s">
        <v>69</v>
      </c>
      <c r="D32" s="35">
        <v>0</v>
      </c>
    </row>
    <row r="34" spans="3:4" ht="15.75" x14ac:dyDescent="0.25">
      <c r="C34" s="32" t="s">
        <v>70</v>
      </c>
      <c r="D34" s="37"/>
    </row>
    <row r="35" spans="3:4" ht="15.75" x14ac:dyDescent="0.25">
      <c r="C35" s="39" t="s">
        <v>71</v>
      </c>
      <c r="D35" s="35">
        <v>0</v>
      </c>
    </row>
    <row r="37" spans="3:4" ht="15.75" x14ac:dyDescent="0.25">
      <c r="C37" s="30" t="s">
        <v>72</v>
      </c>
      <c r="D37" s="37">
        <f>D26+D13+D18</f>
        <v>1152.9417700000001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3672-30F4-4C74-A845-64051F5E181A}">
  <sheetPr codeName="Sheet5">
    <tabColor rgb="FF002060"/>
  </sheetPr>
  <dimension ref="A1:D121"/>
  <sheetViews>
    <sheetView showGridLines="0" rightToLeft="1" zoomScaleNormal="100" workbookViewId="0">
      <selection activeCell="B86" sqref="B86"/>
    </sheetView>
  </sheetViews>
  <sheetFormatPr defaultColWidth="9" defaultRowHeight="15" x14ac:dyDescent="0.2"/>
  <cols>
    <col min="1" max="1" width="4.625" style="25" customWidth="1"/>
    <col min="2" max="2" width="71.5" style="28" bestFit="1" customWidth="1"/>
    <col min="3" max="3" width="17.875" style="41" bestFit="1" customWidth="1"/>
    <col min="4" max="4" width="9" style="41"/>
    <col min="5" max="16384" width="9" style="28"/>
  </cols>
  <sheetData>
    <row r="1" spans="1:4" s="20" customFormat="1" ht="18" x14ac:dyDescent="0.25">
      <c r="A1" s="42"/>
      <c r="C1" s="19"/>
      <c r="D1" s="19"/>
    </row>
    <row r="2" spans="1:4" s="20" customFormat="1" ht="18" x14ac:dyDescent="0.25">
      <c r="A2" s="42"/>
      <c r="B2" s="43" t="s">
        <v>73</v>
      </c>
      <c r="C2" s="19"/>
      <c r="D2" s="19"/>
    </row>
    <row r="3" spans="1:4" s="20" customFormat="1" ht="18" x14ac:dyDescent="0.25">
      <c r="A3" s="42"/>
      <c r="B3" s="22"/>
      <c r="C3" s="19"/>
      <c r="D3" s="19"/>
    </row>
    <row r="4" spans="1:4" s="20" customFormat="1" ht="18" x14ac:dyDescent="0.25">
      <c r="A4" s="42"/>
      <c r="B4" s="44" t="s">
        <v>0</v>
      </c>
      <c r="C4" s="19"/>
      <c r="D4" s="19"/>
    </row>
    <row r="6" spans="1:4" ht="15.75" x14ac:dyDescent="0.25">
      <c r="B6" s="32" t="s">
        <v>74</v>
      </c>
      <c r="C6" s="33" t="s">
        <v>2</v>
      </c>
    </row>
    <row r="7" spans="1:4" x14ac:dyDescent="0.2">
      <c r="B7" s="45" t="s">
        <v>75</v>
      </c>
      <c r="C7" s="46">
        <v>61.332000000000001</v>
      </c>
    </row>
    <row r="8" spans="1:4" x14ac:dyDescent="0.2">
      <c r="B8" s="45" t="s">
        <v>76</v>
      </c>
      <c r="C8" s="46">
        <v>27.248060583333334</v>
      </c>
    </row>
    <row r="9" spans="1:4" x14ac:dyDescent="0.2">
      <c r="B9" s="45" t="s">
        <v>77</v>
      </c>
      <c r="C9" s="46">
        <v>31.152835283333339</v>
      </c>
    </row>
    <row r="10" spans="1:4" x14ac:dyDescent="0.2">
      <c r="B10" s="45" t="s">
        <v>78</v>
      </c>
      <c r="C10" s="46">
        <v>100.254784</v>
      </c>
    </row>
    <row r="11" spans="1:4" x14ac:dyDescent="0.2">
      <c r="B11" s="45" t="s">
        <v>79</v>
      </c>
      <c r="C11" s="46">
        <v>67.132576</v>
      </c>
    </row>
    <row r="12" spans="1:4" x14ac:dyDescent="0.2">
      <c r="B12" s="45" t="s">
        <v>80</v>
      </c>
      <c r="C12" s="46">
        <v>23.357333333333333</v>
      </c>
    </row>
    <row r="13" spans="1:4" x14ac:dyDescent="0.2">
      <c r="B13" s="45" t="s">
        <v>81</v>
      </c>
      <c r="C13" s="46">
        <v>28.5</v>
      </c>
    </row>
    <row r="14" spans="1:4" ht="15.75" x14ac:dyDescent="0.25">
      <c r="B14" s="36" t="s">
        <v>82</v>
      </c>
      <c r="C14" s="47">
        <v>338.97758919999995</v>
      </c>
    </row>
    <row r="15" spans="1:4" ht="15.75" x14ac:dyDescent="0.2">
      <c r="B15" s="48"/>
      <c r="C15" s="46"/>
    </row>
    <row r="16" spans="1:4" ht="15.75" x14ac:dyDescent="0.25">
      <c r="B16" s="32" t="s">
        <v>83</v>
      </c>
      <c r="C16" s="46"/>
    </row>
    <row r="17" spans="2:3" x14ac:dyDescent="0.2">
      <c r="B17" s="45" t="s">
        <v>84</v>
      </c>
      <c r="C17" s="46">
        <v>13.669862499999999</v>
      </c>
    </row>
    <row r="18" spans="2:3" x14ac:dyDescent="0.2">
      <c r="B18" s="45" t="s">
        <v>85</v>
      </c>
      <c r="C18" s="46">
        <v>124.2043915</v>
      </c>
    </row>
    <row r="19" spans="2:3" x14ac:dyDescent="0.2">
      <c r="B19" s="45" t="s">
        <v>86</v>
      </c>
      <c r="C19" s="46">
        <v>91.07642736666665</v>
      </c>
    </row>
    <row r="20" spans="2:3" x14ac:dyDescent="0.2">
      <c r="B20" s="45" t="s">
        <v>87</v>
      </c>
      <c r="C20" s="46">
        <v>82.737830000000002</v>
      </c>
    </row>
    <row r="21" spans="2:3" x14ac:dyDescent="0.2">
      <c r="B21" s="45" t="s">
        <v>88</v>
      </c>
      <c r="C21" s="46">
        <v>83.422666666666672</v>
      </c>
    </row>
    <row r="22" spans="2:3" x14ac:dyDescent="0.2">
      <c r="B22" s="45" t="s">
        <v>89</v>
      </c>
      <c r="C22" s="46">
        <v>25.675213433333333</v>
      </c>
    </row>
    <row r="23" spans="2:3" x14ac:dyDescent="0.2">
      <c r="B23" s="45" t="s">
        <v>90</v>
      </c>
      <c r="C23" s="46">
        <v>81.110421000000002</v>
      </c>
    </row>
    <row r="24" spans="2:3" x14ac:dyDescent="0.2">
      <c r="B24" s="45" t="s">
        <v>91</v>
      </c>
      <c r="C24" s="46">
        <v>62.147894666666659</v>
      </c>
    </row>
    <row r="25" spans="2:3" x14ac:dyDescent="0.2">
      <c r="B25" s="45" t="s">
        <v>92</v>
      </c>
      <c r="C25" s="46">
        <v>34.692839999999997</v>
      </c>
    </row>
    <row r="26" spans="2:3" x14ac:dyDescent="0.2">
      <c r="B26" s="45" t="s">
        <v>93</v>
      </c>
      <c r="C26" s="46">
        <v>53.987593382999989</v>
      </c>
    </row>
    <row r="27" spans="2:3" x14ac:dyDescent="0.2">
      <c r="B27" s="45" t="s">
        <v>94</v>
      </c>
      <c r="C27" s="46">
        <v>27.607620630134015</v>
      </c>
    </row>
    <row r="28" spans="2:3" x14ac:dyDescent="0.2">
      <c r="B28" s="45" t="s">
        <v>95</v>
      </c>
      <c r="C28" s="46">
        <v>66.541460159999986</v>
      </c>
    </row>
    <row r="29" spans="2:3" x14ac:dyDescent="0.2">
      <c r="B29" s="45" t="s">
        <v>96</v>
      </c>
      <c r="C29" s="46">
        <v>65.579832674999992</v>
      </c>
    </row>
    <row r="30" spans="2:3" x14ac:dyDescent="0.2">
      <c r="B30" s="45" t="s">
        <v>97</v>
      </c>
      <c r="C30" s="46">
        <v>68.5879355</v>
      </c>
    </row>
    <row r="31" spans="2:3" x14ac:dyDescent="0.2">
      <c r="B31" s="45" t="s">
        <v>98</v>
      </c>
      <c r="C31" s="46">
        <v>211.21964682000001</v>
      </c>
    </row>
    <row r="32" spans="2:3" x14ac:dyDescent="0.2">
      <c r="B32" s="45" t="s">
        <v>99</v>
      </c>
      <c r="C32" s="46">
        <v>35.371475728582496</v>
      </c>
    </row>
    <row r="33" spans="2:3" x14ac:dyDescent="0.2">
      <c r="B33" s="45" t="s">
        <v>100</v>
      </c>
      <c r="C33" s="46">
        <v>38.057264000000004</v>
      </c>
    </row>
    <row r="34" spans="2:3" x14ac:dyDescent="0.2">
      <c r="B34" s="45" t="s">
        <v>101</v>
      </c>
      <c r="C34" s="46">
        <v>59.651024999999997</v>
      </c>
    </row>
    <row r="35" spans="2:3" x14ac:dyDescent="0.2">
      <c r="B35" s="45" t="s">
        <v>102</v>
      </c>
      <c r="C35" s="46">
        <v>41.153456184166672</v>
      </c>
    </row>
    <row r="36" spans="2:3" x14ac:dyDescent="0.2">
      <c r="B36" s="45" t="s">
        <v>103</v>
      </c>
      <c r="C36" s="46">
        <v>47.426677083333331</v>
      </c>
    </row>
    <row r="37" spans="2:3" x14ac:dyDescent="0.2">
      <c r="B37" s="45" t="s">
        <v>104</v>
      </c>
      <c r="C37" s="46">
        <v>48.92191733333334</v>
      </c>
    </row>
    <row r="38" spans="2:3" x14ac:dyDescent="0.2">
      <c r="B38" s="45" t="s">
        <v>105</v>
      </c>
      <c r="C38" s="46">
        <v>61.250284000000008</v>
      </c>
    </row>
    <row r="39" spans="2:3" x14ac:dyDescent="0.2">
      <c r="B39" s="45" t="s">
        <v>106</v>
      </c>
      <c r="C39" s="46">
        <v>6.1132936666666664</v>
      </c>
    </row>
    <row r="40" spans="2:3" x14ac:dyDescent="0.2">
      <c r="B40" s="45" t="s">
        <v>107</v>
      </c>
      <c r="C40" s="46">
        <v>53.308283583333335</v>
      </c>
    </row>
    <row r="41" spans="2:3" x14ac:dyDescent="0.2">
      <c r="B41" s="45" t="s">
        <v>108</v>
      </c>
      <c r="C41" s="46">
        <v>104.24648091666667</v>
      </c>
    </row>
    <row r="42" spans="2:3" x14ac:dyDescent="0.2">
      <c r="B42" s="45" t="s">
        <v>109</v>
      </c>
      <c r="C42" s="46">
        <v>65.532945401000006</v>
      </c>
    </row>
    <row r="43" spans="2:3" x14ac:dyDescent="0.2">
      <c r="B43" s="45" t="s">
        <v>110</v>
      </c>
      <c r="C43" s="46">
        <v>6.1132936666666664</v>
      </c>
    </row>
    <row r="44" spans="2:3" x14ac:dyDescent="0.2">
      <c r="B44" s="45" t="s">
        <v>111</v>
      </c>
      <c r="C44" s="46">
        <v>77.284752999999995</v>
      </c>
    </row>
    <row r="45" spans="2:3" x14ac:dyDescent="0.2">
      <c r="B45" s="45" t="s">
        <v>112</v>
      </c>
      <c r="C45" s="46">
        <v>63.071493333333329</v>
      </c>
    </row>
    <row r="46" spans="2:3" x14ac:dyDescent="0.2">
      <c r="B46" s="45" t="s">
        <v>113</v>
      </c>
      <c r="C46" s="46">
        <v>42.27329246</v>
      </c>
    </row>
    <row r="47" spans="2:3" x14ac:dyDescent="0.2">
      <c r="B47" s="45" t="s">
        <v>114</v>
      </c>
      <c r="C47" s="46">
        <v>32.832497969496892</v>
      </c>
    </row>
    <row r="48" spans="2:3" x14ac:dyDescent="0.2">
      <c r="B48" s="45" t="s">
        <v>115</v>
      </c>
      <c r="C48" s="46">
        <v>12.617775333333332</v>
      </c>
    </row>
    <row r="49" spans="2:3" x14ac:dyDescent="0.2">
      <c r="B49" s="45" t="s">
        <v>116</v>
      </c>
      <c r="C49" s="46">
        <v>23.84227651716667</v>
      </c>
    </row>
    <row r="50" spans="2:3" x14ac:dyDescent="0.2">
      <c r="B50" s="45" t="s">
        <v>117</v>
      </c>
      <c r="C50" s="46">
        <v>163.00558999999998</v>
      </c>
    </row>
    <row r="51" spans="2:3" x14ac:dyDescent="0.2">
      <c r="B51" s="45" t="s">
        <v>118</v>
      </c>
      <c r="C51" s="46">
        <v>48.266011499999998</v>
      </c>
    </row>
    <row r="52" spans="2:3" x14ac:dyDescent="0.2">
      <c r="B52" s="45" t="s">
        <v>119</v>
      </c>
      <c r="C52" s="46">
        <v>48.212000000000003</v>
      </c>
    </row>
    <row r="53" spans="2:3" x14ac:dyDescent="0.2">
      <c r="B53" s="45" t="s">
        <v>120</v>
      </c>
      <c r="C53" s="46">
        <v>45.676191166666669</v>
      </c>
    </row>
    <row r="54" spans="2:3" x14ac:dyDescent="0.2">
      <c r="B54" s="45" t="s">
        <v>121</v>
      </c>
      <c r="C54" s="46">
        <v>7.3012939999999995</v>
      </c>
    </row>
    <row r="55" spans="2:3" ht="15.75" x14ac:dyDescent="0.2">
      <c r="B55" s="49" t="s">
        <v>122</v>
      </c>
      <c r="C55" s="47">
        <v>2223.7912081452132</v>
      </c>
    </row>
    <row r="56" spans="2:3" ht="15.75" x14ac:dyDescent="0.2">
      <c r="B56" s="48"/>
      <c r="C56" s="50"/>
    </row>
    <row r="57" spans="2:3" ht="15.75" x14ac:dyDescent="0.25">
      <c r="B57" s="32" t="s">
        <v>123</v>
      </c>
      <c r="C57" s="46"/>
    </row>
    <row r="58" spans="2:3" ht="15.75" x14ac:dyDescent="0.2">
      <c r="B58" s="49" t="s">
        <v>124</v>
      </c>
      <c r="C58" s="47">
        <v>0</v>
      </c>
    </row>
    <row r="59" spans="2:3" x14ac:dyDescent="0.2">
      <c r="B59" s="45"/>
      <c r="C59" s="46"/>
    </row>
    <row r="60" spans="2:3" ht="15.75" x14ac:dyDescent="0.25">
      <c r="B60" s="32" t="s">
        <v>125</v>
      </c>
      <c r="C60" s="46"/>
    </row>
    <row r="61" spans="2:3" ht="15.75" x14ac:dyDescent="0.2">
      <c r="B61" s="49" t="s">
        <v>126</v>
      </c>
      <c r="C61" s="47">
        <v>0</v>
      </c>
    </row>
    <row r="62" spans="2:3" x14ac:dyDescent="0.2">
      <c r="B62" s="45"/>
      <c r="C62" s="46"/>
    </row>
    <row r="63" spans="2:3" ht="15.75" x14ac:dyDescent="0.25">
      <c r="B63" s="32" t="s">
        <v>127</v>
      </c>
      <c r="C63" s="46"/>
    </row>
    <row r="64" spans="2:3" ht="15.75" x14ac:dyDescent="0.25">
      <c r="B64" s="32" t="s">
        <v>128</v>
      </c>
      <c r="C64" s="35"/>
    </row>
    <row r="65" spans="2:3" x14ac:dyDescent="0.2">
      <c r="B65" s="45" t="s">
        <v>129</v>
      </c>
      <c r="C65" s="46">
        <v>14.070397510999999</v>
      </c>
    </row>
    <row r="66" spans="2:3" x14ac:dyDescent="0.2">
      <c r="B66" s="45" t="s">
        <v>130</v>
      </c>
      <c r="C66" s="46">
        <v>49.021665081999991</v>
      </c>
    </row>
    <row r="67" spans="2:3" x14ac:dyDescent="0.2">
      <c r="B67" s="45" t="s">
        <v>131</v>
      </c>
      <c r="C67" s="46">
        <v>175.75961073400035</v>
      </c>
    </row>
    <row r="68" spans="2:3" x14ac:dyDescent="0.2">
      <c r="B68" s="45" t="s">
        <v>132</v>
      </c>
      <c r="C68" s="46">
        <v>87.445423773000073</v>
      </c>
    </row>
    <row r="69" spans="2:3" x14ac:dyDescent="0.2">
      <c r="B69" s="45" t="s">
        <v>133</v>
      </c>
      <c r="C69" s="46">
        <v>34.252828248999961</v>
      </c>
    </row>
    <row r="70" spans="2:3" x14ac:dyDescent="0.2">
      <c r="B70" s="45" t="s">
        <v>137</v>
      </c>
      <c r="C70" s="46">
        <v>21.629600829999962</v>
      </c>
    </row>
    <row r="71" spans="2:3" x14ac:dyDescent="0.2">
      <c r="B71" s="45" t="s">
        <v>134</v>
      </c>
      <c r="C71" s="46">
        <v>0.28030984500000006</v>
      </c>
    </row>
    <row r="72" spans="2:3" x14ac:dyDescent="0.2">
      <c r="B72" s="45" t="s">
        <v>135</v>
      </c>
      <c r="C72" s="46">
        <v>0.50718297300000015</v>
      </c>
    </row>
    <row r="73" spans="2:3" x14ac:dyDescent="0.2">
      <c r="B73" s="45" t="s">
        <v>136</v>
      </c>
      <c r="C73" s="46">
        <v>0.79122712999999956</v>
      </c>
    </row>
    <row r="74" spans="2:3" x14ac:dyDescent="0.2">
      <c r="B74" s="45" t="s">
        <v>138</v>
      </c>
      <c r="C74" s="46">
        <v>12.029890061999991</v>
      </c>
    </row>
    <row r="75" spans="2:3" x14ac:dyDescent="0.2">
      <c r="B75" s="45" t="s">
        <v>139</v>
      </c>
      <c r="C75" s="46">
        <v>0.90547106000000055</v>
      </c>
    </row>
    <row r="76" spans="2:3" x14ac:dyDescent="0.2">
      <c r="B76" s="45" t="s">
        <v>140</v>
      </c>
      <c r="C76" s="46">
        <v>73.387279545999903</v>
      </c>
    </row>
    <row r="77" spans="2:3" x14ac:dyDescent="0.2">
      <c r="B77" s="45" t="s">
        <v>144</v>
      </c>
      <c r="C77" s="46">
        <v>0.50250077799999993</v>
      </c>
    </row>
    <row r="78" spans="2:3" x14ac:dyDescent="0.2">
      <c r="B78" s="45" t="s">
        <v>141</v>
      </c>
      <c r="C78" s="46">
        <v>12.44642855799999</v>
      </c>
    </row>
    <row r="79" spans="2:3" x14ac:dyDescent="0.2">
      <c r="B79" s="45" t="s">
        <v>142</v>
      </c>
      <c r="C79" s="46">
        <v>37.103188728000006</v>
      </c>
    </row>
    <row r="80" spans="2:3" x14ac:dyDescent="0.2">
      <c r="B80" s="45" t="s">
        <v>143</v>
      </c>
      <c r="C80" s="46">
        <v>10.567290975999995</v>
      </c>
    </row>
    <row r="81" spans="2:3" x14ac:dyDescent="0.2">
      <c r="B81" s="45" t="s">
        <v>145</v>
      </c>
      <c r="C81" s="46">
        <v>0.36698417599999983</v>
      </c>
    </row>
    <row r="82" spans="2:3" x14ac:dyDescent="0.2">
      <c r="B82" s="45" t="s">
        <v>147</v>
      </c>
      <c r="C82" s="46">
        <v>6.4189974999999996E-2</v>
      </c>
    </row>
    <row r="83" spans="2:3" x14ac:dyDescent="0.2">
      <c r="B83" s="45" t="s">
        <v>148</v>
      </c>
      <c r="C83" s="46">
        <v>0.11154380899999999</v>
      </c>
    </row>
    <row r="84" spans="2:3" x14ac:dyDescent="0.2">
      <c r="B84" s="45" t="s">
        <v>146</v>
      </c>
      <c r="C84" s="46">
        <v>0.45407608399999999</v>
      </c>
    </row>
    <row r="85" spans="2:3" ht="15.75" x14ac:dyDescent="0.2">
      <c r="B85" s="49" t="s">
        <v>149</v>
      </c>
      <c r="C85" s="47">
        <f>SUM(C65:C84)</f>
        <v>531.69708987900003</v>
      </c>
    </row>
    <row r="86" spans="2:3" x14ac:dyDescent="0.2">
      <c r="B86" s="45"/>
      <c r="C86" s="46"/>
    </row>
    <row r="87" spans="2:3" ht="15.75" x14ac:dyDescent="0.25">
      <c r="B87" s="32" t="s">
        <v>150</v>
      </c>
      <c r="C87" s="46"/>
    </row>
    <row r="88" spans="2:3" ht="15.75" x14ac:dyDescent="0.25">
      <c r="B88" s="32" t="s">
        <v>151</v>
      </c>
      <c r="C88" s="46"/>
    </row>
    <row r="89" spans="2:3" x14ac:dyDescent="0.2">
      <c r="B89" s="45" t="s">
        <v>145</v>
      </c>
      <c r="C89" s="46">
        <v>0.36376418900000035</v>
      </c>
    </row>
    <row r="90" spans="2:3" x14ac:dyDescent="0.2">
      <c r="B90" s="45" t="s">
        <v>147</v>
      </c>
      <c r="C90" s="46">
        <v>1.2006330000000002E-3</v>
      </c>
    </row>
    <row r="91" spans="2:3" ht="15.75" x14ac:dyDescent="0.2">
      <c r="B91" s="49" t="s">
        <v>152</v>
      </c>
      <c r="C91" s="47">
        <f>SUM(C89:C90)</f>
        <v>0.36496482200000036</v>
      </c>
    </row>
    <row r="92" spans="2:3" ht="15.75" x14ac:dyDescent="0.25">
      <c r="B92" s="36"/>
      <c r="C92" s="35"/>
    </row>
    <row r="93" spans="2:3" ht="15.75" x14ac:dyDescent="0.25">
      <c r="B93" s="32" t="s">
        <v>153</v>
      </c>
    </row>
    <row r="94" spans="2:3" ht="15.75" x14ac:dyDescent="0.25">
      <c r="B94" s="32" t="s">
        <v>154</v>
      </c>
      <c r="C94" s="50"/>
    </row>
    <row r="95" spans="2:3" ht="15.75" x14ac:dyDescent="0.25">
      <c r="B95" s="32" t="s">
        <v>155</v>
      </c>
    </row>
    <row r="96" spans="2:3" ht="15.75" x14ac:dyDescent="0.25">
      <c r="B96" s="36" t="s">
        <v>156</v>
      </c>
      <c r="C96" s="35">
        <v>0</v>
      </c>
    </row>
    <row r="97" spans="2:3" ht="15.75" x14ac:dyDescent="0.2">
      <c r="B97" s="48"/>
      <c r="C97" s="50"/>
    </row>
    <row r="98" spans="2:3" ht="15.75" x14ac:dyDescent="0.25">
      <c r="B98" s="32" t="s">
        <v>157</v>
      </c>
    </row>
    <row r="99" spans="2:3" ht="15.75" x14ac:dyDescent="0.25">
      <c r="B99" s="32" t="s">
        <v>158</v>
      </c>
    </row>
    <row r="100" spans="2:3" x14ac:dyDescent="0.2">
      <c r="B100" s="45" t="s">
        <v>146</v>
      </c>
      <c r="C100" s="46">
        <v>9.6038663159999906</v>
      </c>
    </row>
    <row r="101" spans="2:3" x14ac:dyDescent="0.2">
      <c r="B101" s="45" t="s">
        <v>159</v>
      </c>
      <c r="C101" s="46">
        <v>85.820719557999951</v>
      </c>
    </row>
    <row r="102" spans="2:3" x14ac:dyDescent="0.2">
      <c r="B102" s="45" t="s">
        <v>160</v>
      </c>
      <c r="C102" s="46">
        <v>44.703181879999974</v>
      </c>
    </row>
    <row r="103" spans="2:3" x14ac:dyDescent="0.2">
      <c r="B103" s="45" t="s">
        <v>161</v>
      </c>
      <c r="C103" s="46">
        <v>24.450164483999988</v>
      </c>
    </row>
    <row r="104" spans="2:3" x14ac:dyDescent="0.2">
      <c r="B104" s="45" t="s">
        <v>162</v>
      </c>
      <c r="C104" s="46">
        <v>62.457359036999989</v>
      </c>
    </row>
    <row r="105" spans="2:3" x14ac:dyDescent="0.2">
      <c r="B105" s="45" t="s">
        <v>163</v>
      </c>
      <c r="C105" s="46">
        <v>91.885739069000053</v>
      </c>
    </row>
    <row r="106" spans="2:3" x14ac:dyDescent="0.2">
      <c r="B106" s="45" t="s">
        <v>164</v>
      </c>
      <c r="C106" s="46">
        <v>8.7065199999999997E-4</v>
      </c>
    </row>
    <row r="107" spans="2:3" x14ac:dyDescent="0.2">
      <c r="B107" s="45" t="s">
        <v>144</v>
      </c>
      <c r="C107" s="46">
        <v>1.9167276120000005</v>
      </c>
    </row>
    <row r="108" spans="2:3" x14ac:dyDescent="0.2">
      <c r="B108" s="45" t="s">
        <v>165</v>
      </c>
      <c r="C108" s="46">
        <v>10.792966351999985</v>
      </c>
    </row>
    <row r="109" spans="2:3" x14ac:dyDescent="0.2">
      <c r="B109" s="45" t="s">
        <v>166</v>
      </c>
      <c r="C109" s="46">
        <v>2.9490656000000001E-2</v>
      </c>
    </row>
    <row r="110" spans="2:3" x14ac:dyDescent="0.2">
      <c r="B110" s="45" t="s">
        <v>140</v>
      </c>
      <c r="C110" s="46">
        <v>43.275842798999996</v>
      </c>
    </row>
    <row r="111" spans="2:3" ht="15.75" x14ac:dyDescent="0.25">
      <c r="B111" s="36" t="s">
        <v>167</v>
      </c>
      <c r="C111" s="35">
        <f>SUM(C100:C110)</f>
        <v>374.93692841499995</v>
      </c>
    </row>
    <row r="113" spans="2:3" ht="15.75" x14ac:dyDescent="0.25">
      <c r="B113" s="32" t="s">
        <v>168</v>
      </c>
    </row>
    <row r="114" spans="2:3" x14ac:dyDescent="0.2">
      <c r="B114" s="45" t="s">
        <v>169</v>
      </c>
      <c r="C114" s="46">
        <v>16.182162755000022</v>
      </c>
    </row>
    <row r="115" spans="2:3" ht="15.75" x14ac:dyDescent="0.25">
      <c r="B115" s="36" t="s">
        <v>170</v>
      </c>
      <c r="C115" s="35">
        <f>C114</f>
        <v>16.182162755000022</v>
      </c>
    </row>
    <row r="117" spans="2:3" ht="15.75" x14ac:dyDescent="0.2">
      <c r="B117" s="48" t="s">
        <v>171</v>
      </c>
      <c r="C117" s="50">
        <f>C115+C111+C91+C85+C55+C14</f>
        <v>3485.9499432162129</v>
      </c>
    </row>
    <row r="118" spans="2:3" ht="15.75" x14ac:dyDescent="0.25">
      <c r="B118" s="32" t="s">
        <v>172</v>
      </c>
    </row>
    <row r="119" spans="2:3" ht="15.75" x14ac:dyDescent="0.25">
      <c r="B119" s="36" t="s">
        <v>173</v>
      </c>
      <c r="C119" s="35">
        <v>0</v>
      </c>
    </row>
    <row r="121" spans="2:3" ht="15.75" x14ac:dyDescent="0.2">
      <c r="B121" s="48" t="s">
        <v>174</v>
      </c>
      <c r="C121" s="50">
        <v>1166018.5399049998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9328-F01E-4D85-BB26-4CD36A06789A}">
  <dimension ref="B1:H67"/>
  <sheetViews>
    <sheetView showGridLines="0" rightToLeft="1" tabSelected="1" workbookViewId="0">
      <selection activeCell="F47" sqref="F47"/>
    </sheetView>
  </sheetViews>
  <sheetFormatPr defaultColWidth="9.125" defaultRowHeight="15" x14ac:dyDescent="0.2"/>
  <cols>
    <col min="1" max="1" width="2.75" style="28" customWidth="1"/>
    <col min="2" max="2" width="5.625" style="64" customWidth="1"/>
    <col min="3" max="3" width="90.5" style="28" customWidth="1"/>
    <col min="4" max="4" width="18.25" style="61" bestFit="1" customWidth="1"/>
    <col min="5" max="7" width="9.125" style="28"/>
    <col min="8" max="8" width="14.125" style="28" bestFit="1" customWidth="1"/>
    <col min="9" max="16384" width="9.125" style="28"/>
  </cols>
  <sheetData>
    <row r="1" spans="2:8" s="20" customFormat="1" ht="18" x14ac:dyDescent="0.25">
      <c r="B1" s="51"/>
      <c r="D1" s="52"/>
    </row>
    <row r="2" spans="2:8" s="20" customFormat="1" ht="18" customHeight="1" x14ac:dyDescent="0.25">
      <c r="B2" s="53" t="s">
        <v>175</v>
      </c>
      <c r="C2" s="54"/>
      <c r="D2" s="52"/>
    </row>
    <row r="3" spans="2:8" s="20" customFormat="1" ht="18" customHeight="1" x14ac:dyDescent="0.25">
      <c r="B3" s="51"/>
      <c r="D3" s="52"/>
    </row>
    <row r="4" spans="2:8" s="20" customFormat="1" ht="18" customHeight="1" x14ac:dyDescent="0.25">
      <c r="B4" s="55" t="s">
        <v>1</v>
      </c>
      <c r="C4" s="54"/>
      <c r="D4" s="56" t="s">
        <v>2</v>
      </c>
    </row>
    <row r="5" spans="2:8" ht="18" customHeight="1" x14ac:dyDescent="0.25">
      <c r="B5" s="57"/>
      <c r="C5" s="58"/>
      <c r="D5" s="59"/>
    </row>
    <row r="6" spans="2:8" ht="18" customHeight="1" x14ac:dyDescent="0.25">
      <c r="B6" s="60" t="s">
        <v>3</v>
      </c>
      <c r="E6" s="61"/>
      <c r="F6" s="61"/>
    </row>
    <row r="7" spans="2:8" ht="18" customHeight="1" x14ac:dyDescent="0.2">
      <c r="B7" s="62" t="s">
        <v>4</v>
      </c>
      <c r="D7" s="63">
        <f>D8+D9</f>
        <v>366.84</v>
      </c>
      <c r="E7" s="61"/>
      <c r="F7" s="61"/>
      <c r="G7" s="63"/>
      <c r="H7" s="66"/>
    </row>
    <row r="8" spans="2:8" ht="18" customHeight="1" x14ac:dyDescent="0.2">
      <c r="C8" s="28" t="s">
        <v>5</v>
      </c>
      <c r="D8" s="61">
        <v>21.57</v>
      </c>
      <c r="E8" s="61"/>
      <c r="F8" s="61"/>
      <c r="G8" s="61"/>
      <c r="H8" s="66"/>
    </row>
    <row r="9" spans="2:8" ht="18" customHeight="1" x14ac:dyDescent="0.2">
      <c r="C9" s="28" t="s">
        <v>6</v>
      </c>
      <c r="D9" s="61">
        <v>345.27</v>
      </c>
      <c r="E9" s="61"/>
      <c r="F9" s="61"/>
      <c r="G9" s="61"/>
      <c r="H9" s="66"/>
    </row>
    <row r="10" spans="2:8" ht="18" customHeight="1" x14ac:dyDescent="0.25">
      <c r="C10" s="36"/>
      <c r="E10" s="61"/>
      <c r="F10" s="61"/>
      <c r="G10" s="61"/>
      <c r="H10" s="66"/>
    </row>
    <row r="11" spans="2:8" ht="18" customHeight="1" x14ac:dyDescent="0.2">
      <c r="B11" s="62" t="s">
        <v>7</v>
      </c>
      <c r="D11" s="63">
        <f>D13+D12</f>
        <v>11.462569999999999</v>
      </c>
      <c r="E11" s="63"/>
      <c r="F11" s="63"/>
      <c r="G11" s="63"/>
      <c r="H11" s="66"/>
    </row>
    <row r="12" spans="2:8" ht="18" customHeight="1" x14ac:dyDescent="0.2">
      <c r="C12" s="64" t="s">
        <v>8</v>
      </c>
      <c r="D12" s="61">
        <v>0</v>
      </c>
      <c r="E12" s="61"/>
      <c r="F12" s="61"/>
      <c r="G12" s="61"/>
      <c r="H12" s="66"/>
    </row>
    <row r="13" spans="2:8" ht="18" customHeight="1" x14ac:dyDescent="0.2">
      <c r="C13" s="64" t="s">
        <v>9</v>
      </c>
      <c r="D13" s="61">
        <v>11.462569999999999</v>
      </c>
      <c r="E13" s="61"/>
      <c r="F13" s="61"/>
      <c r="G13" s="61"/>
      <c r="H13" s="66"/>
    </row>
    <row r="14" spans="2:8" ht="18" customHeight="1" x14ac:dyDescent="0.2">
      <c r="C14" s="64"/>
      <c r="E14" s="61"/>
      <c r="F14" s="61"/>
      <c r="G14" s="61"/>
      <c r="H14" s="66"/>
    </row>
    <row r="15" spans="2:8" ht="18" customHeight="1" x14ac:dyDescent="0.2">
      <c r="B15" s="62" t="s">
        <v>10</v>
      </c>
      <c r="D15" s="63">
        <v>0</v>
      </c>
      <c r="E15" s="63"/>
      <c r="F15" s="63"/>
      <c r="G15" s="63"/>
      <c r="H15" s="66"/>
    </row>
    <row r="16" spans="2:8" ht="18" customHeight="1" x14ac:dyDescent="0.2">
      <c r="C16" s="64" t="s">
        <v>11</v>
      </c>
      <c r="D16" s="61">
        <v>0</v>
      </c>
      <c r="E16" s="61"/>
      <c r="F16" s="61"/>
      <c r="G16" s="61"/>
      <c r="H16" s="66"/>
    </row>
    <row r="17" spans="2:8" ht="18" customHeight="1" x14ac:dyDescent="0.2">
      <c r="C17" s="64" t="s">
        <v>12</v>
      </c>
      <c r="D17" s="61">
        <v>0</v>
      </c>
      <c r="E17" s="61"/>
      <c r="F17" s="61"/>
      <c r="G17" s="61"/>
      <c r="H17" s="66"/>
    </row>
    <row r="18" spans="2:8" ht="18" customHeight="1" x14ac:dyDescent="0.2">
      <c r="E18" s="61"/>
      <c r="F18" s="61"/>
      <c r="G18" s="61"/>
      <c r="H18" s="66"/>
    </row>
    <row r="19" spans="2:8" ht="18" customHeight="1" x14ac:dyDescent="0.2">
      <c r="B19" s="62" t="s">
        <v>13</v>
      </c>
      <c r="D19" s="61">
        <v>746.52824999999984</v>
      </c>
      <c r="E19" s="61"/>
      <c r="F19" s="61"/>
      <c r="G19" s="61"/>
      <c r="H19" s="66"/>
    </row>
    <row r="20" spans="2:8" ht="18" customHeight="1" x14ac:dyDescent="0.2">
      <c r="B20" s="62"/>
      <c r="E20" s="61"/>
      <c r="F20" s="61"/>
      <c r="G20" s="61"/>
      <c r="H20" s="66"/>
    </row>
    <row r="21" spans="2:8" ht="18" customHeight="1" x14ac:dyDescent="0.2">
      <c r="B21" s="62" t="s">
        <v>14</v>
      </c>
      <c r="D21" s="61">
        <v>0</v>
      </c>
      <c r="E21" s="61"/>
      <c r="F21" s="61"/>
      <c r="G21" s="61"/>
      <c r="H21" s="66"/>
    </row>
    <row r="22" spans="2:8" ht="18" customHeight="1" x14ac:dyDescent="0.2">
      <c r="B22" s="62"/>
      <c r="E22" s="61"/>
      <c r="F22" s="61"/>
      <c r="G22" s="61"/>
      <c r="H22" s="66"/>
    </row>
    <row r="23" spans="2:8" ht="18" customHeight="1" x14ac:dyDescent="0.2">
      <c r="B23" s="62" t="s">
        <v>15</v>
      </c>
      <c r="D23" s="61">
        <v>0</v>
      </c>
      <c r="E23" s="61"/>
      <c r="F23" s="61"/>
      <c r="G23" s="61"/>
      <c r="H23" s="66"/>
    </row>
    <row r="24" spans="2:8" ht="18" customHeight="1" x14ac:dyDescent="0.2">
      <c r="B24" s="62"/>
      <c r="E24" s="61"/>
      <c r="F24" s="61"/>
      <c r="G24" s="61"/>
      <c r="H24" s="66"/>
    </row>
    <row r="25" spans="2:8" ht="18" customHeight="1" x14ac:dyDescent="0.2">
      <c r="B25" s="62" t="s">
        <v>16</v>
      </c>
      <c r="D25" s="61">
        <f>D19+D11+D7</f>
        <v>1124.8308199999999</v>
      </c>
      <c r="E25" s="61"/>
      <c r="F25" s="61"/>
      <c r="G25" s="61"/>
      <c r="H25" s="66"/>
    </row>
    <row r="26" spans="2:8" ht="18" customHeight="1" x14ac:dyDescent="0.2">
      <c r="B26" s="62"/>
      <c r="E26" s="61"/>
      <c r="F26" s="61"/>
      <c r="G26" s="61"/>
      <c r="H26" s="66"/>
    </row>
    <row r="27" spans="2:8" ht="18" customHeight="1" x14ac:dyDescent="0.2">
      <c r="B27" s="62" t="s">
        <v>17</v>
      </c>
      <c r="D27" s="61">
        <v>1148035.879065</v>
      </c>
      <c r="E27" s="61"/>
      <c r="F27" s="61"/>
      <c r="G27" s="61"/>
      <c r="H27" s="66"/>
    </row>
    <row r="28" spans="2:8" ht="18" customHeight="1" x14ac:dyDescent="0.2">
      <c r="C28" s="28" t="s">
        <v>18</v>
      </c>
      <c r="D28" s="61">
        <v>1153273.7187099999</v>
      </c>
      <c r="E28" s="61"/>
      <c r="F28" s="61"/>
      <c r="G28" s="61"/>
      <c r="H28" s="66"/>
    </row>
    <row r="29" spans="2:8" ht="18" customHeight="1" x14ac:dyDescent="0.2">
      <c r="C29" s="28" t="s">
        <v>19</v>
      </c>
      <c r="D29" s="61">
        <v>1142798.03942</v>
      </c>
      <c r="E29" s="61"/>
      <c r="F29" s="61"/>
      <c r="G29" s="61"/>
      <c r="H29" s="66"/>
    </row>
    <row r="30" spans="2:8" ht="18" customHeight="1" x14ac:dyDescent="0.2">
      <c r="E30" s="61"/>
      <c r="F30" s="61"/>
      <c r="G30" s="61"/>
      <c r="H30" s="66"/>
    </row>
    <row r="31" spans="2:8" ht="18" customHeight="1" x14ac:dyDescent="0.2">
      <c r="B31" s="62" t="s">
        <v>20</v>
      </c>
      <c r="D31" s="65">
        <f>D25/D27</f>
        <v>9.7978716563815139E-4</v>
      </c>
      <c r="E31" s="65"/>
      <c r="F31" s="65"/>
      <c r="G31" s="65"/>
      <c r="H31" s="66"/>
    </row>
    <row r="32" spans="2:8" ht="18" customHeight="1" x14ac:dyDescent="0.2">
      <c r="B32" s="62"/>
      <c r="E32" s="61"/>
      <c r="F32" s="61"/>
      <c r="G32" s="61"/>
      <c r="H32" s="66"/>
    </row>
    <row r="33" spans="2:8" ht="18" customHeight="1" x14ac:dyDescent="0.25">
      <c r="B33" s="57" t="s">
        <v>21</v>
      </c>
      <c r="E33" s="61"/>
      <c r="F33" s="61"/>
      <c r="G33" s="61"/>
      <c r="H33" s="66"/>
    </row>
    <row r="34" spans="2:8" ht="18" customHeight="1" x14ac:dyDescent="0.2">
      <c r="B34" s="62" t="s">
        <v>22</v>
      </c>
      <c r="D34" s="61">
        <v>0</v>
      </c>
      <c r="E34" s="61"/>
      <c r="F34" s="61"/>
      <c r="G34" s="61"/>
      <c r="H34" s="66"/>
    </row>
    <row r="35" spans="2:8" ht="18" customHeight="1" x14ac:dyDescent="0.2">
      <c r="B35" s="62"/>
      <c r="E35" s="61"/>
      <c r="F35" s="61"/>
      <c r="G35" s="61"/>
      <c r="H35" s="66"/>
    </row>
    <row r="36" spans="2:8" ht="18" customHeight="1" x14ac:dyDescent="0.25">
      <c r="B36" s="57" t="s">
        <v>21</v>
      </c>
      <c r="E36" s="61"/>
      <c r="F36" s="61"/>
      <c r="G36" s="61"/>
      <c r="H36" s="66"/>
    </row>
    <row r="37" spans="2:8" ht="18" customHeight="1" x14ac:dyDescent="0.2">
      <c r="B37" s="62" t="s">
        <v>23</v>
      </c>
      <c r="D37" s="61">
        <f>D38+D39+D44+D50+D48</f>
        <v>3469.3887331862129</v>
      </c>
      <c r="E37" s="61"/>
      <c r="F37" s="61"/>
      <c r="G37" s="61"/>
      <c r="H37" s="66"/>
    </row>
    <row r="38" spans="2:8" ht="18" customHeight="1" x14ac:dyDescent="0.2">
      <c r="C38" s="62" t="s">
        <v>24</v>
      </c>
      <c r="D38" s="61">
        <v>338.97758920000001</v>
      </c>
      <c r="E38" s="61"/>
      <c r="F38" s="61"/>
      <c r="G38" s="61"/>
      <c r="H38" s="66"/>
    </row>
    <row r="39" spans="2:8" ht="18" customHeight="1" x14ac:dyDescent="0.2">
      <c r="C39" s="62" t="s">
        <v>25</v>
      </c>
      <c r="D39" s="61">
        <v>2223.7912081452132</v>
      </c>
      <c r="E39" s="61"/>
      <c r="F39" s="61"/>
      <c r="G39" s="61"/>
      <c r="H39" s="66"/>
    </row>
    <row r="40" spans="2:8" ht="18" customHeight="1" x14ac:dyDescent="0.2">
      <c r="C40" s="62" t="s">
        <v>26</v>
      </c>
      <c r="D40" s="61">
        <v>0</v>
      </c>
      <c r="E40" s="61"/>
      <c r="F40" s="61"/>
      <c r="G40" s="61"/>
      <c r="H40" s="66"/>
    </row>
    <row r="41" spans="2:8" ht="18" customHeight="1" x14ac:dyDescent="0.2">
      <c r="C41" s="62" t="s">
        <v>27</v>
      </c>
      <c r="D41" s="61">
        <v>0</v>
      </c>
      <c r="E41" s="61"/>
      <c r="F41" s="61"/>
      <c r="G41" s="61"/>
      <c r="H41" s="66"/>
    </row>
    <row r="42" spans="2:8" ht="18" customHeight="1" x14ac:dyDescent="0.2">
      <c r="C42" s="62" t="s">
        <v>28</v>
      </c>
      <c r="D42" s="61">
        <v>0</v>
      </c>
      <c r="E42" s="61"/>
      <c r="F42" s="61"/>
      <c r="G42" s="61"/>
      <c r="H42" s="66"/>
    </row>
    <row r="43" spans="2:8" ht="18" customHeight="1" x14ac:dyDescent="0.2">
      <c r="C43" s="62" t="s">
        <v>29</v>
      </c>
      <c r="E43" s="61"/>
      <c r="F43" s="61"/>
      <c r="G43" s="61"/>
      <c r="H43" s="66"/>
    </row>
    <row r="44" spans="2:8" ht="18" customHeight="1" x14ac:dyDescent="0.2">
      <c r="C44" s="62" t="s">
        <v>30</v>
      </c>
      <c r="D44" s="61">
        <v>518.39500601500026</v>
      </c>
      <c r="E44" s="61"/>
      <c r="F44" s="61"/>
      <c r="G44" s="61"/>
      <c r="H44" s="66"/>
    </row>
    <row r="45" spans="2:8" ht="18" customHeight="1" x14ac:dyDescent="0.2">
      <c r="C45" s="62" t="s">
        <v>31</v>
      </c>
      <c r="E45" s="61"/>
      <c r="F45" s="61"/>
      <c r="G45" s="61"/>
      <c r="H45" s="66"/>
    </row>
    <row r="46" spans="2:8" ht="18" customHeight="1" x14ac:dyDescent="0.2">
      <c r="C46" s="28" t="s">
        <v>32</v>
      </c>
      <c r="D46" s="61">
        <v>0</v>
      </c>
      <c r="E46" s="61"/>
      <c r="F46" s="61"/>
      <c r="G46" s="61"/>
      <c r="H46" s="66"/>
    </row>
    <row r="47" spans="2:8" ht="18" customHeight="1" x14ac:dyDescent="0.2">
      <c r="C47" s="28" t="s">
        <v>33</v>
      </c>
      <c r="E47" s="61"/>
      <c r="F47" s="61"/>
      <c r="G47" s="61"/>
      <c r="H47" s="66"/>
    </row>
    <row r="48" spans="2:8" ht="18" customHeight="1" x14ac:dyDescent="0.2">
      <c r="C48" s="28" t="s">
        <v>34</v>
      </c>
      <c r="D48" s="61">
        <v>372.0427670709999</v>
      </c>
      <c r="E48" s="61"/>
      <c r="F48" s="61"/>
      <c r="G48" s="61"/>
      <c r="H48" s="66"/>
    </row>
    <row r="49" spans="2:8" ht="18" customHeight="1" x14ac:dyDescent="0.2">
      <c r="C49" s="28" t="s">
        <v>33</v>
      </c>
      <c r="E49" s="61"/>
      <c r="F49" s="61"/>
      <c r="G49" s="61"/>
      <c r="H49" s="66"/>
    </row>
    <row r="50" spans="2:8" ht="18" customHeight="1" x14ac:dyDescent="0.2">
      <c r="C50" s="28" t="s">
        <v>35</v>
      </c>
      <c r="D50" s="61">
        <v>16.182162755000022</v>
      </c>
      <c r="E50" s="61"/>
      <c r="F50" s="61"/>
      <c r="G50" s="61"/>
      <c r="H50" s="66"/>
    </row>
    <row r="51" spans="2:8" ht="18" customHeight="1" x14ac:dyDescent="0.2">
      <c r="E51" s="61"/>
      <c r="F51" s="61"/>
      <c r="G51" s="61"/>
      <c r="H51" s="66"/>
    </row>
    <row r="52" spans="2:8" ht="18" customHeight="1" x14ac:dyDescent="0.2">
      <c r="B52" s="62" t="s">
        <v>36</v>
      </c>
      <c r="D52" s="65">
        <f>D37/D29</f>
        <v>3.0358721432065272E-3</v>
      </c>
      <c r="E52" s="65"/>
      <c r="F52" s="65"/>
      <c r="G52" s="65"/>
      <c r="H52" s="66"/>
    </row>
    <row r="53" spans="2:8" ht="18" customHeight="1" x14ac:dyDescent="0.2">
      <c r="B53" s="62" t="s">
        <v>37</v>
      </c>
      <c r="D53" s="65">
        <v>3.5000000000000001E-3</v>
      </c>
      <c r="E53" s="65"/>
      <c r="F53" s="65"/>
      <c r="G53" s="65"/>
      <c r="H53" s="66"/>
    </row>
    <row r="54" spans="2:8" ht="18" customHeight="1" x14ac:dyDescent="0.2">
      <c r="B54" s="62" t="s">
        <v>38</v>
      </c>
      <c r="D54" s="65">
        <f>D53-D52</f>
        <v>4.6412785679347292E-4</v>
      </c>
      <c r="E54" s="65"/>
      <c r="F54" s="65"/>
      <c r="G54" s="65"/>
      <c r="H54" s="66"/>
    </row>
    <row r="55" spans="2:8" ht="18" customHeight="1" x14ac:dyDescent="0.2">
      <c r="B55" s="62"/>
      <c r="E55" s="61"/>
      <c r="F55" s="61"/>
      <c r="G55" s="61"/>
      <c r="H55" s="66"/>
    </row>
    <row r="56" spans="2:8" ht="18" customHeight="1" x14ac:dyDescent="0.2">
      <c r="B56" s="62" t="s">
        <v>39</v>
      </c>
      <c r="D56" s="61">
        <v>0</v>
      </c>
      <c r="E56" s="61"/>
      <c r="F56" s="61"/>
      <c r="G56" s="61"/>
      <c r="H56" s="66"/>
    </row>
    <row r="57" spans="2:8" ht="18" customHeight="1" x14ac:dyDescent="0.2">
      <c r="B57" s="62" t="s">
        <v>40</v>
      </c>
      <c r="D57" s="16">
        <f>IFERROR((SUM(D38:D50)-D56)/D29,0)</f>
        <v>3.0358721432065272E-3</v>
      </c>
      <c r="E57" s="16"/>
      <c r="F57" s="16"/>
      <c r="G57" s="16"/>
      <c r="H57" s="66"/>
    </row>
    <row r="58" spans="2:8" ht="18" customHeight="1" x14ac:dyDescent="0.2">
      <c r="B58" s="62"/>
      <c r="E58" s="61"/>
      <c r="F58" s="61"/>
      <c r="G58" s="61"/>
      <c r="H58" s="66"/>
    </row>
    <row r="59" spans="2:8" ht="18" customHeight="1" x14ac:dyDescent="0.25">
      <c r="B59" s="57" t="s">
        <v>41</v>
      </c>
      <c r="E59" s="61"/>
      <c r="F59" s="61"/>
      <c r="G59" s="61"/>
      <c r="H59" s="66"/>
    </row>
    <row r="60" spans="2:8" ht="18" customHeight="1" x14ac:dyDescent="0.2">
      <c r="B60" s="62" t="s">
        <v>42</v>
      </c>
      <c r="D60" s="3">
        <f>D25+SUM(D38:D50)-D56</f>
        <v>4594.2195531862126</v>
      </c>
      <c r="E60" s="3"/>
      <c r="F60" s="3"/>
      <c r="G60" s="3"/>
      <c r="H60" s="66"/>
    </row>
    <row r="61" spans="2:8" ht="18" customHeight="1" x14ac:dyDescent="0.2">
      <c r="B61" s="62"/>
      <c r="E61" s="61"/>
      <c r="F61" s="61"/>
      <c r="G61" s="61"/>
      <c r="H61" s="66"/>
    </row>
    <row r="62" spans="2:8" ht="18" customHeight="1" x14ac:dyDescent="0.2">
      <c r="B62" s="62" t="s">
        <v>43</v>
      </c>
      <c r="D62" s="65">
        <f>D60/D27</f>
        <v>4.0018083380180623E-3</v>
      </c>
      <c r="E62" s="65"/>
      <c r="F62" s="65"/>
      <c r="G62" s="65"/>
      <c r="H62" s="66"/>
    </row>
    <row r="63" spans="2:8" ht="18" customHeight="1" x14ac:dyDescent="0.2">
      <c r="B63" s="62"/>
      <c r="E63" s="61"/>
      <c r="F63" s="61"/>
      <c r="G63" s="61"/>
      <c r="H63" s="66"/>
    </row>
    <row r="64" spans="2:8" ht="18" customHeight="1" x14ac:dyDescent="0.25">
      <c r="B64" s="57" t="s">
        <v>44</v>
      </c>
      <c r="E64" s="61"/>
      <c r="F64" s="61"/>
      <c r="G64" s="61"/>
      <c r="H64" s="66"/>
    </row>
    <row r="65" spans="2:8" ht="18" customHeight="1" x14ac:dyDescent="0.2">
      <c r="B65" s="62" t="s">
        <v>45</v>
      </c>
      <c r="D65" s="65">
        <v>3.5000000000000001E-3</v>
      </c>
      <c r="E65" s="65"/>
      <c r="F65" s="65"/>
      <c r="G65" s="65"/>
      <c r="H65" s="66"/>
    </row>
    <row r="66" spans="2:8" ht="18" customHeight="1" x14ac:dyDescent="0.2">
      <c r="B66" s="62" t="s">
        <v>46</v>
      </c>
      <c r="E66" s="61"/>
      <c r="F66" s="61"/>
      <c r="G66" s="61"/>
      <c r="H66" s="66"/>
    </row>
    <row r="67" spans="2:8" ht="18" customHeight="1" x14ac:dyDescent="0.2">
      <c r="B67" s="62" t="s">
        <v>47</v>
      </c>
      <c r="D67" s="65">
        <f>D65+D31</f>
        <v>4.4797871656381515E-3</v>
      </c>
      <c r="E67" s="65"/>
      <c r="F67" s="65"/>
      <c r="G67" s="65"/>
      <c r="H67" s="6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58F25-28FE-4C8C-9133-5F8B9C5213C9}">
  <dimension ref="B1:E67"/>
  <sheetViews>
    <sheetView showGridLines="0" rightToLeft="1" topLeftCell="A46" workbookViewId="0">
      <selection activeCell="G20" sqref="G20"/>
    </sheetView>
  </sheetViews>
  <sheetFormatPr defaultColWidth="9.125" defaultRowHeight="15" x14ac:dyDescent="0.2"/>
  <cols>
    <col min="1" max="1" width="2.75" style="28" customWidth="1"/>
    <col min="2" max="2" width="5.625" style="64" customWidth="1"/>
    <col min="3" max="3" width="85" style="28" customWidth="1"/>
    <col min="4" max="4" width="18.25" style="61" bestFit="1" customWidth="1"/>
    <col min="5" max="16384" width="9.125" style="28"/>
  </cols>
  <sheetData>
    <row r="1" spans="2:5" s="20" customFormat="1" ht="18" x14ac:dyDescent="0.25">
      <c r="B1" s="51"/>
      <c r="D1" s="52"/>
    </row>
    <row r="2" spans="2:5" s="20" customFormat="1" ht="18" customHeight="1" x14ac:dyDescent="0.25">
      <c r="B2" s="53" t="s">
        <v>177</v>
      </c>
      <c r="C2" s="54"/>
      <c r="D2" s="52"/>
    </row>
    <row r="3" spans="2:5" s="20" customFormat="1" ht="18" customHeight="1" x14ac:dyDescent="0.25">
      <c r="B3" s="51"/>
      <c r="D3" s="52"/>
    </row>
    <row r="4" spans="2:5" s="20" customFormat="1" ht="18" customHeight="1" x14ac:dyDescent="0.25">
      <c r="B4" s="55" t="s">
        <v>1</v>
      </c>
      <c r="C4" s="54"/>
      <c r="D4" s="56" t="s">
        <v>2</v>
      </c>
    </row>
    <row r="5" spans="2:5" ht="18" customHeight="1" x14ac:dyDescent="0.25">
      <c r="B5" s="57"/>
      <c r="C5" s="58"/>
      <c r="D5" s="59"/>
    </row>
    <row r="6" spans="2:5" ht="18" customHeight="1" x14ac:dyDescent="0.25">
      <c r="B6" s="60" t="s">
        <v>3</v>
      </c>
    </row>
    <row r="7" spans="2:5" ht="18" customHeight="1" x14ac:dyDescent="0.2">
      <c r="B7" s="62" t="s">
        <v>4</v>
      </c>
      <c r="D7" s="63">
        <f>D8+D9</f>
        <v>1.23871</v>
      </c>
      <c r="E7" s="63"/>
    </row>
    <row r="8" spans="2:5" ht="18" customHeight="1" x14ac:dyDescent="0.2">
      <c r="C8" s="28" t="s">
        <v>5</v>
      </c>
      <c r="D8" s="61">
        <v>1.34E-2</v>
      </c>
      <c r="E8" s="61"/>
    </row>
    <row r="9" spans="2:5" ht="18" customHeight="1" x14ac:dyDescent="0.2">
      <c r="C9" s="28" t="s">
        <v>6</v>
      </c>
      <c r="D9" s="61">
        <v>1.2253099999999999</v>
      </c>
      <c r="E9" s="61"/>
    </row>
    <row r="10" spans="2:5" ht="18" customHeight="1" x14ac:dyDescent="0.25">
      <c r="C10" s="36"/>
      <c r="E10" s="61"/>
    </row>
    <row r="11" spans="2:5" ht="18" customHeight="1" x14ac:dyDescent="0.2">
      <c r="B11" s="62" t="s">
        <v>7</v>
      </c>
      <c r="D11" s="63">
        <v>0</v>
      </c>
      <c r="E11" s="63"/>
    </row>
    <row r="12" spans="2:5" ht="18" customHeight="1" x14ac:dyDescent="0.2">
      <c r="C12" s="64" t="s">
        <v>8</v>
      </c>
      <c r="D12" s="61">
        <v>0</v>
      </c>
      <c r="E12" s="61"/>
    </row>
    <row r="13" spans="2:5" ht="18" customHeight="1" x14ac:dyDescent="0.2">
      <c r="C13" s="64" t="s">
        <v>9</v>
      </c>
      <c r="D13" s="61">
        <v>0</v>
      </c>
      <c r="E13" s="61"/>
    </row>
    <row r="14" spans="2:5" ht="18" customHeight="1" x14ac:dyDescent="0.2">
      <c r="C14" s="64"/>
      <c r="E14" s="61"/>
    </row>
    <row r="15" spans="2:5" ht="18" customHeight="1" x14ac:dyDescent="0.2">
      <c r="B15" s="62" t="s">
        <v>10</v>
      </c>
      <c r="D15" s="63">
        <v>0</v>
      </c>
      <c r="E15" s="63"/>
    </row>
    <row r="16" spans="2:5" ht="18" customHeight="1" x14ac:dyDescent="0.2">
      <c r="C16" s="64" t="s">
        <v>11</v>
      </c>
      <c r="D16" s="61">
        <v>0</v>
      </c>
      <c r="E16" s="61"/>
    </row>
    <row r="17" spans="2:5" ht="18" customHeight="1" x14ac:dyDescent="0.2">
      <c r="C17" s="64" t="s">
        <v>12</v>
      </c>
      <c r="D17" s="61">
        <v>0</v>
      </c>
      <c r="E17" s="61"/>
    </row>
    <row r="18" spans="2:5" ht="18" customHeight="1" x14ac:dyDescent="0.2">
      <c r="E18" s="61"/>
    </row>
    <row r="19" spans="2:5" ht="18" customHeight="1" x14ac:dyDescent="0.2">
      <c r="B19" s="62" t="s">
        <v>13</v>
      </c>
      <c r="D19" s="61">
        <v>0</v>
      </c>
      <c r="E19" s="61"/>
    </row>
    <row r="20" spans="2:5" ht="18" customHeight="1" x14ac:dyDescent="0.2">
      <c r="B20" s="62"/>
      <c r="E20" s="61"/>
    </row>
    <row r="21" spans="2:5" ht="18" customHeight="1" x14ac:dyDescent="0.2">
      <c r="B21" s="62" t="s">
        <v>14</v>
      </c>
      <c r="D21" s="61">
        <v>0</v>
      </c>
      <c r="E21" s="61"/>
    </row>
    <row r="22" spans="2:5" ht="18" customHeight="1" x14ac:dyDescent="0.2">
      <c r="B22" s="62"/>
      <c r="E22" s="61"/>
    </row>
    <row r="23" spans="2:5" ht="18" customHeight="1" x14ac:dyDescent="0.2">
      <c r="B23" s="62" t="s">
        <v>15</v>
      </c>
      <c r="D23" s="61">
        <v>0</v>
      </c>
      <c r="E23" s="61"/>
    </row>
    <row r="24" spans="2:5" ht="18" customHeight="1" x14ac:dyDescent="0.2">
      <c r="B24" s="62"/>
      <c r="E24" s="61"/>
    </row>
    <row r="25" spans="2:5" ht="18" customHeight="1" x14ac:dyDescent="0.2">
      <c r="B25" s="62" t="s">
        <v>16</v>
      </c>
      <c r="D25" s="61">
        <v>1.23872</v>
      </c>
      <c r="E25" s="61"/>
    </row>
    <row r="26" spans="2:5" ht="18" customHeight="1" x14ac:dyDescent="0.2">
      <c r="B26" s="62"/>
      <c r="E26" s="61"/>
    </row>
    <row r="27" spans="2:5" ht="18" customHeight="1" x14ac:dyDescent="0.2">
      <c r="B27" s="62" t="s">
        <v>17</v>
      </c>
      <c r="D27" s="61">
        <v>9939.2329849999987</v>
      </c>
      <c r="E27" s="61"/>
    </row>
    <row r="28" spans="2:5" ht="18" customHeight="1" x14ac:dyDescent="0.2">
      <c r="C28" s="28" t="s">
        <v>18</v>
      </c>
      <c r="D28" s="61">
        <v>9576.8518999999997</v>
      </c>
      <c r="E28" s="61"/>
    </row>
    <row r="29" spans="2:5" ht="18" customHeight="1" x14ac:dyDescent="0.2">
      <c r="C29" s="28" t="s">
        <v>19</v>
      </c>
      <c r="D29" s="61">
        <v>10301.61407</v>
      </c>
      <c r="E29" s="61"/>
    </row>
    <row r="30" spans="2:5" ht="18" customHeight="1" x14ac:dyDescent="0.2">
      <c r="E30" s="61"/>
    </row>
    <row r="31" spans="2:5" ht="18" customHeight="1" x14ac:dyDescent="0.2">
      <c r="B31" s="62" t="s">
        <v>20</v>
      </c>
      <c r="D31" s="65">
        <f>D25/D27</f>
        <v>1.2462933526857054E-4</v>
      </c>
      <c r="E31" s="65"/>
    </row>
    <row r="32" spans="2:5" ht="18" customHeight="1" x14ac:dyDescent="0.2">
      <c r="B32" s="62"/>
      <c r="E32" s="61"/>
    </row>
    <row r="33" spans="2:5" ht="18" customHeight="1" x14ac:dyDescent="0.25">
      <c r="B33" s="57" t="s">
        <v>21</v>
      </c>
      <c r="E33" s="61"/>
    </row>
    <row r="34" spans="2:5" ht="18" customHeight="1" x14ac:dyDescent="0.2">
      <c r="B34" s="62" t="s">
        <v>22</v>
      </c>
      <c r="D34" s="61">
        <v>0</v>
      </c>
      <c r="E34" s="61"/>
    </row>
    <row r="35" spans="2:5" ht="18" customHeight="1" x14ac:dyDescent="0.2">
      <c r="B35" s="62"/>
      <c r="E35" s="61"/>
    </row>
    <row r="36" spans="2:5" ht="18" customHeight="1" x14ac:dyDescent="0.25">
      <c r="B36" s="57" t="s">
        <v>21</v>
      </c>
      <c r="E36" s="61"/>
    </row>
    <row r="37" spans="2:5" ht="18" customHeight="1" x14ac:dyDescent="0.2">
      <c r="B37" s="62" t="s">
        <v>23</v>
      </c>
      <c r="D37" s="73">
        <f>D44+D48</f>
        <v>1.5158270640000002</v>
      </c>
      <c r="E37" s="61"/>
    </row>
    <row r="38" spans="2:5" ht="18" customHeight="1" x14ac:dyDescent="0.2">
      <c r="C38" s="62" t="s">
        <v>24</v>
      </c>
      <c r="D38" s="61">
        <v>0</v>
      </c>
      <c r="E38" s="61"/>
    </row>
    <row r="39" spans="2:5" ht="18" customHeight="1" x14ac:dyDescent="0.2">
      <c r="C39" s="62" t="s">
        <v>25</v>
      </c>
      <c r="D39" s="61">
        <v>0</v>
      </c>
      <c r="E39" s="61"/>
    </row>
    <row r="40" spans="2:5" ht="18" customHeight="1" x14ac:dyDescent="0.2">
      <c r="C40" s="62" t="s">
        <v>26</v>
      </c>
      <c r="D40" s="61">
        <v>0</v>
      </c>
      <c r="E40" s="61"/>
    </row>
    <row r="41" spans="2:5" ht="18" customHeight="1" x14ac:dyDescent="0.2">
      <c r="C41" s="62" t="s">
        <v>27</v>
      </c>
      <c r="D41" s="61">
        <v>0</v>
      </c>
      <c r="E41" s="61"/>
    </row>
    <row r="42" spans="2:5" ht="18" customHeight="1" x14ac:dyDescent="0.2">
      <c r="C42" s="62" t="s">
        <v>28</v>
      </c>
      <c r="D42" s="61">
        <v>0</v>
      </c>
      <c r="E42" s="61"/>
    </row>
    <row r="43" spans="2:5" ht="18" customHeight="1" x14ac:dyDescent="0.2">
      <c r="C43" s="62" t="s">
        <v>29</v>
      </c>
      <c r="E43" s="61"/>
    </row>
    <row r="44" spans="2:5" ht="18" customHeight="1" x14ac:dyDescent="0.2">
      <c r="C44" s="62" t="s">
        <v>30</v>
      </c>
      <c r="D44" s="61">
        <v>0.61974871899999995</v>
      </c>
      <c r="E44" s="61"/>
    </row>
    <row r="45" spans="2:5" ht="18" customHeight="1" x14ac:dyDescent="0.2">
      <c r="C45" s="62" t="s">
        <v>31</v>
      </c>
      <c r="E45" s="61"/>
    </row>
    <row r="46" spans="2:5" ht="18" customHeight="1" x14ac:dyDescent="0.2">
      <c r="C46" s="28" t="s">
        <v>32</v>
      </c>
      <c r="D46" s="61">
        <v>0</v>
      </c>
      <c r="E46" s="61"/>
    </row>
    <row r="47" spans="2:5" ht="18" customHeight="1" x14ac:dyDescent="0.2">
      <c r="C47" s="28" t="s">
        <v>33</v>
      </c>
      <c r="E47" s="61"/>
    </row>
    <row r="48" spans="2:5" ht="18" customHeight="1" x14ac:dyDescent="0.2">
      <c r="C48" s="28" t="s">
        <v>34</v>
      </c>
      <c r="D48" s="61">
        <v>0.89607834500000016</v>
      </c>
      <c r="E48" s="61"/>
    </row>
    <row r="49" spans="2:5" ht="18" customHeight="1" x14ac:dyDescent="0.2">
      <c r="C49" s="28" t="s">
        <v>33</v>
      </c>
      <c r="E49" s="61"/>
    </row>
    <row r="50" spans="2:5" ht="18" customHeight="1" x14ac:dyDescent="0.2">
      <c r="C50" s="28" t="s">
        <v>35</v>
      </c>
      <c r="D50" s="61">
        <v>0</v>
      </c>
      <c r="E50" s="61"/>
    </row>
    <row r="51" spans="2:5" ht="18" customHeight="1" x14ac:dyDescent="0.2">
      <c r="E51" s="61"/>
    </row>
    <row r="52" spans="2:5" ht="18" customHeight="1" x14ac:dyDescent="0.2">
      <c r="B52" s="62" t="s">
        <v>36</v>
      </c>
      <c r="D52" s="65">
        <f>D37/D29</f>
        <v>1.4714461769775854E-4</v>
      </c>
      <c r="E52" s="65"/>
    </row>
    <row r="53" spans="2:5" ht="18" customHeight="1" x14ac:dyDescent="0.2">
      <c r="B53" s="62" t="s">
        <v>37</v>
      </c>
      <c r="D53" s="65">
        <v>5.0000000000000001E-4</v>
      </c>
      <c r="E53" s="65"/>
    </row>
    <row r="54" spans="2:5" ht="18" customHeight="1" x14ac:dyDescent="0.2">
      <c r="B54" s="62" t="s">
        <v>38</v>
      </c>
      <c r="D54" s="65">
        <f>D53-D52</f>
        <v>3.5285538230224147E-4</v>
      </c>
      <c r="E54" s="65"/>
    </row>
    <row r="55" spans="2:5" ht="18" customHeight="1" x14ac:dyDescent="0.2">
      <c r="B55" s="62"/>
      <c r="E55" s="61"/>
    </row>
    <row r="56" spans="2:5" ht="18" customHeight="1" x14ac:dyDescent="0.2">
      <c r="B56" s="62" t="s">
        <v>39</v>
      </c>
      <c r="D56" s="61">
        <v>0</v>
      </c>
      <c r="E56" s="61"/>
    </row>
    <row r="57" spans="2:5" ht="18" customHeight="1" x14ac:dyDescent="0.2">
      <c r="B57" s="62" t="s">
        <v>40</v>
      </c>
      <c r="D57" s="16">
        <f>IFERROR((SUM(D38:D50)-D56)/D29,0)</f>
        <v>1.4714461769775854E-4</v>
      </c>
      <c r="E57" s="16"/>
    </row>
    <row r="58" spans="2:5" ht="18" customHeight="1" x14ac:dyDescent="0.2">
      <c r="B58" s="62"/>
      <c r="E58" s="61"/>
    </row>
    <row r="59" spans="2:5" ht="18" customHeight="1" x14ac:dyDescent="0.25">
      <c r="B59" s="57" t="s">
        <v>41</v>
      </c>
      <c r="E59" s="61"/>
    </row>
    <row r="60" spans="2:5" ht="18" customHeight="1" x14ac:dyDescent="0.2">
      <c r="B60" s="62" t="s">
        <v>42</v>
      </c>
      <c r="D60" s="3">
        <f>D25+SUM(D38:D50)-D56</f>
        <v>2.7545470640000005</v>
      </c>
      <c r="E60" s="3"/>
    </row>
    <row r="61" spans="2:5" ht="18" customHeight="1" x14ac:dyDescent="0.2">
      <c r="B61" s="62"/>
      <c r="E61" s="61"/>
    </row>
    <row r="62" spans="2:5" ht="18" customHeight="1" x14ac:dyDescent="0.2">
      <c r="B62" s="62" t="s">
        <v>43</v>
      </c>
      <c r="D62" s="65">
        <f>D60/D27</f>
        <v>2.7713879613820128E-4</v>
      </c>
      <c r="E62" s="65"/>
    </row>
    <row r="63" spans="2:5" ht="18" customHeight="1" x14ac:dyDescent="0.2">
      <c r="B63" s="62"/>
      <c r="E63" s="61"/>
    </row>
    <row r="64" spans="2:5" ht="18" customHeight="1" x14ac:dyDescent="0.25">
      <c r="B64" s="57" t="s">
        <v>44</v>
      </c>
      <c r="E64" s="61"/>
    </row>
    <row r="65" spans="2:5" ht="18" customHeight="1" x14ac:dyDescent="0.2">
      <c r="B65" s="62" t="s">
        <v>45</v>
      </c>
      <c r="D65" s="65">
        <v>5.0000000000000001E-4</v>
      </c>
      <c r="E65" s="65"/>
    </row>
    <row r="66" spans="2:5" ht="18" customHeight="1" x14ac:dyDescent="0.2">
      <c r="B66" s="62" t="s">
        <v>46</v>
      </c>
      <c r="E66" s="61"/>
    </row>
    <row r="67" spans="2:5" ht="18" customHeight="1" x14ac:dyDescent="0.2">
      <c r="B67" s="62" t="s">
        <v>47</v>
      </c>
      <c r="D67" s="65">
        <f>D65+D31</f>
        <v>6.2462933526857053E-4</v>
      </c>
      <c r="E67" s="6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96EA-BB2D-4976-9C1A-0A7CE94BA6DB}">
  <dimension ref="B1:F67"/>
  <sheetViews>
    <sheetView showGridLines="0" rightToLeft="1" topLeftCell="A30" workbookViewId="0">
      <selection activeCell="D52" sqref="D52"/>
    </sheetView>
  </sheetViews>
  <sheetFormatPr defaultColWidth="9.125" defaultRowHeight="15" x14ac:dyDescent="0.2"/>
  <cols>
    <col min="1" max="1" width="2.75" style="28" customWidth="1"/>
    <col min="2" max="2" width="5.625" style="64" customWidth="1"/>
    <col min="3" max="3" width="85.5" style="28" customWidth="1"/>
    <col min="4" max="4" width="18.25" style="61" bestFit="1" customWidth="1"/>
    <col min="5" max="16384" width="9.125" style="28"/>
  </cols>
  <sheetData>
    <row r="1" spans="2:6" s="20" customFormat="1" ht="18" x14ac:dyDescent="0.25">
      <c r="B1" s="51"/>
      <c r="D1" s="52"/>
    </row>
    <row r="2" spans="2:6" s="20" customFormat="1" ht="18" customHeight="1" x14ac:dyDescent="0.25">
      <c r="B2" s="53" t="s">
        <v>176</v>
      </c>
      <c r="C2" s="54"/>
      <c r="D2" s="52"/>
    </row>
    <row r="3" spans="2:6" s="20" customFormat="1" ht="18" customHeight="1" x14ac:dyDescent="0.25">
      <c r="B3" s="51"/>
      <c r="D3" s="52"/>
    </row>
    <row r="4" spans="2:6" s="20" customFormat="1" ht="18" customHeight="1" x14ac:dyDescent="0.25">
      <c r="B4" s="55" t="s">
        <v>1</v>
      </c>
      <c r="C4" s="54"/>
      <c r="D4" s="56" t="s">
        <v>2</v>
      </c>
    </row>
    <row r="5" spans="2:6" ht="18" customHeight="1" x14ac:dyDescent="0.25">
      <c r="B5" s="57"/>
      <c r="C5" s="58"/>
      <c r="D5" s="59"/>
    </row>
    <row r="6" spans="2:6" ht="18" customHeight="1" x14ac:dyDescent="0.25">
      <c r="B6" s="60" t="s">
        <v>3</v>
      </c>
    </row>
    <row r="7" spans="2:6" ht="18" customHeight="1" x14ac:dyDescent="0.2">
      <c r="B7" s="62" t="s">
        <v>4</v>
      </c>
      <c r="D7" s="61">
        <f>D8+D9</f>
        <v>4.9138400000000004</v>
      </c>
      <c r="E7" s="63"/>
      <c r="F7" s="63"/>
    </row>
    <row r="8" spans="2:6" ht="18" customHeight="1" x14ac:dyDescent="0.2">
      <c r="C8" s="28" t="s">
        <v>5</v>
      </c>
      <c r="D8" s="61">
        <v>0.12804000000000001</v>
      </c>
      <c r="E8" s="61"/>
      <c r="F8" s="61"/>
    </row>
    <row r="9" spans="2:6" ht="18" customHeight="1" x14ac:dyDescent="0.2">
      <c r="C9" s="28" t="s">
        <v>6</v>
      </c>
      <c r="D9" s="61">
        <v>4.7858000000000001</v>
      </c>
      <c r="E9" s="61"/>
      <c r="F9" s="61"/>
    </row>
    <row r="10" spans="2:6" ht="18" customHeight="1" x14ac:dyDescent="0.25">
      <c r="C10" s="36"/>
      <c r="E10" s="61"/>
      <c r="F10" s="61"/>
    </row>
    <row r="11" spans="2:6" ht="18" customHeight="1" x14ac:dyDescent="0.2">
      <c r="B11" s="62" t="s">
        <v>7</v>
      </c>
      <c r="D11" s="63">
        <f>D13+D12</f>
        <v>1.06603</v>
      </c>
      <c r="E11" s="63"/>
      <c r="F11" s="63"/>
    </row>
    <row r="12" spans="2:6" ht="18" customHeight="1" x14ac:dyDescent="0.2">
      <c r="C12" s="64" t="s">
        <v>8</v>
      </c>
      <c r="D12" s="61">
        <v>0</v>
      </c>
      <c r="E12" s="61"/>
      <c r="F12" s="61"/>
    </row>
    <row r="13" spans="2:6" ht="18" customHeight="1" x14ac:dyDescent="0.2">
      <c r="C13" s="64" t="s">
        <v>9</v>
      </c>
      <c r="D13" s="61">
        <v>1.06603</v>
      </c>
      <c r="E13" s="61"/>
      <c r="F13" s="61"/>
    </row>
    <row r="14" spans="2:6" ht="18" customHeight="1" x14ac:dyDescent="0.2">
      <c r="C14" s="64"/>
      <c r="E14" s="61"/>
      <c r="F14" s="61"/>
    </row>
    <row r="15" spans="2:6" ht="18" customHeight="1" x14ac:dyDescent="0.2">
      <c r="B15" s="62" t="s">
        <v>10</v>
      </c>
      <c r="D15" s="63">
        <v>0</v>
      </c>
      <c r="E15" s="63"/>
      <c r="F15" s="63"/>
    </row>
    <row r="16" spans="2:6" ht="18" customHeight="1" x14ac:dyDescent="0.2">
      <c r="C16" s="64" t="s">
        <v>11</v>
      </c>
      <c r="D16" s="61">
        <v>0</v>
      </c>
      <c r="E16" s="61"/>
      <c r="F16" s="61"/>
    </row>
    <row r="17" spans="2:6" ht="18" customHeight="1" x14ac:dyDescent="0.2">
      <c r="C17" s="64" t="s">
        <v>12</v>
      </c>
      <c r="D17" s="61">
        <v>0</v>
      </c>
      <c r="E17" s="61"/>
      <c r="F17" s="61"/>
    </row>
    <row r="18" spans="2:6" ht="18" customHeight="1" x14ac:dyDescent="0.2">
      <c r="E18" s="61"/>
      <c r="F18" s="61"/>
    </row>
    <row r="19" spans="2:6" ht="18" customHeight="1" x14ac:dyDescent="0.2">
      <c r="B19" s="62" t="s">
        <v>13</v>
      </c>
      <c r="D19" s="61">
        <v>16.284520000000001</v>
      </c>
      <c r="E19" s="61"/>
      <c r="F19" s="61"/>
    </row>
    <row r="20" spans="2:6" ht="18" customHeight="1" x14ac:dyDescent="0.2">
      <c r="B20" s="62"/>
      <c r="E20" s="61"/>
      <c r="F20" s="61"/>
    </row>
    <row r="21" spans="2:6" ht="18" customHeight="1" x14ac:dyDescent="0.2">
      <c r="B21" s="62" t="s">
        <v>14</v>
      </c>
      <c r="D21" s="61">
        <v>0</v>
      </c>
      <c r="E21" s="61"/>
      <c r="F21" s="61"/>
    </row>
    <row r="22" spans="2:6" ht="18" customHeight="1" x14ac:dyDescent="0.2">
      <c r="B22" s="62"/>
      <c r="E22" s="61"/>
      <c r="F22" s="61"/>
    </row>
    <row r="23" spans="2:6" ht="18" customHeight="1" x14ac:dyDescent="0.2">
      <c r="B23" s="62" t="s">
        <v>15</v>
      </c>
      <c r="D23" s="61">
        <v>0</v>
      </c>
      <c r="E23" s="61"/>
      <c r="F23" s="61"/>
    </row>
    <row r="24" spans="2:6" ht="18" customHeight="1" x14ac:dyDescent="0.2">
      <c r="B24" s="62"/>
      <c r="E24" s="61"/>
      <c r="F24" s="61"/>
    </row>
    <row r="25" spans="2:6" ht="18" customHeight="1" x14ac:dyDescent="0.2">
      <c r="B25" s="62" t="s">
        <v>16</v>
      </c>
      <c r="D25" s="61">
        <f>D19+D11+D7</f>
        <v>22.264390000000002</v>
      </c>
      <c r="E25" s="61"/>
      <c r="F25" s="61"/>
    </row>
    <row r="26" spans="2:6" ht="18" customHeight="1" x14ac:dyDescent="0.2">
      <c r="B26" s="62"/>
      <c r="E26" s="61"/>
      <c r="F26" s="61"/>
    </row>
    <row r="27" spans="2:6" ht="18" customHeight="1" x14ac:dyDescent="0.2">
      <c r="B27" s="62" t="s">
        <v>17</v>
      </c>
      <c r="D27" s="61">
        <v>12227.30962</v>
      </c>
      <c r="E27" s="61"/>
      <c r="F27" s="61"/>
    </row>
    <row r="28" spans="2:6" ht="18" customHeight="1" x14ac:dyDescent="0.2">
      <c r="C28" s="28" t="s">
        <v>18</v>
      </c>
      <c r="D28" s="61">
        <v>14419.918240000001</v>
      </c>
      <c r="E28" s="61"/>
      <c r="F28" s="61"/>
    </row>
    <row r="29" spans="2:6" ht="18" customHeight="1" x14ac:dyDescent="0.2">
      <c r="C29" s="28" t="s">
        <v>19</v>
      </c>
      <c r="D29" s="61">
        <v>10034.700999999999</v>
      </c>
      <c r="E29" s="61"/>
      <c r="F29" s="61"/>
    </row>
    <row r="30" spans="2:6" ht="18" customHeight="1" x14ac:dyDescent="0.2">
      <c r="E30" s="61"/>
      <c r="F30" s="61"/>
    </row>
    <row r="31" spans="2:6" ht="18" customHeight="1" x14ac:dyDescent="0.2">
      <c r="B31" s="62" t="s">
        <v>20</v>
      </c>
      <c r="D31" s="65">
        <f>D25/D27</f>
        <v>1.8208739855235629E-3</v>
      </c>
      <c r="E31" s="65"/>
      <c r="F31" s="65"/>
    </row>
    <row r="32" spans="2:6" ht="18" customHeight="1" x14ac:dyDescent="0.2">
      <c r="B32" s="62"/>
      <c r="E32" s="61"/>
      <c r="F32" s="61"/>
    </row>
    <row r="33" spans="2:6" ht="18" customHeight="1" x14ac:dyDescent="0.25">
      <c r="B33" s="57" t="s">
        <v>21</v>
      </c>
      <c r="E33" s="61"/>
      <c r="F33" s="61"/>
    </row>
    <row r="34" spans="2:6" ht="18" customHeight="1" x14ac:dyDescent="0.2">
      <c r="B34" s="62" t="s">
        <v>22</v>
      </c>
      <c r="D34" s="61">
        <v>0</v>
      </c>
      <c r="E34" s="61"/>
      <c r="F34" s="61"/>
    </row>
    <row r="35" spans="2:6" ht="18" customHeight="1" x14ac:dyDescent="0.2">
      <c r="B35" s="62"/>
      <c r="E35" s="61"/>
      <c r="F35" s="61"/>
    </row>
    <row r="36" spans="2:6" ht="18" customHeight="1" x14ac:dyDescent="0.25">
      <c r="B36" s="57" t="s">
        <v>21</v>
      </c>
      <c r="E36" s="61"/>
      <c r="F36" s="61"/>
    </row>
    <row r="37" spans="2:6" ht="18" customHeight="1" x14ac:dyDescent="0.2">
      <c r="B37" s="62" t="s">
        <v>23</v>
      </c>
      <c r="D37" s="61">
        <f>D38+D39+D40+D41+D42+D44+D46+D48+D50</f>
        <v>14.166985532000005</v>
      </c>
      <c r="E37" s="61"/>
      <c r="F37" s="61"/>
    </row>
    <row r="38" spans="2:6" ht="18" customHeight="1" x14ac:dyDescent="0.2">
      <c r="C38" s="62" t="s">
        <v>24</v>
      </c>
      <c r="D38" s="61">
        <v>0</v>
      </c>
      <c r="E38" s="61"/>
      <c r="F38" s="61"/>
    </row>
    <row r="39" spans="2:6" ht="18" customHeight="1" x14ac:dyDescent="0.2">
      <c r="C39" s="62" t="s">
        <v>25</v>
      </c>
      <c r="D39" s="61">
        <v>0</v>
      </c>
      <c r="E39" s="61"/>
      <c r="F39" s="61"/>
    </row>
    <row r="40" spans="2:6" ht="18" customHeight="1" x14ac:dyDescent="0.2">
      <c r="C40" s="62" t="s">
        <v>26</v>
      </c>
      <c r="D40" s="61">
        <v>0</v>
      </c>
      <c r="E40" s="61"/>
      <c r="F40" s="61"/>
    </row>
    <row r="41" spans="2:6" ht="18" customHeight="1" x14ac:dyDescent="0.2">
      <c r="C41" s="62" t="s">
        <v>27</v>
      </c>
      <c r="D41" s="61">
        <v>0</v>
      </c>
      <c r="E41" s="61"/>
      <c r="F41" s="61"/>
    </row>
    <row r="42" spans="2:6" ht="18" customHeight="1" x14ac:dyDescent="0.2">
      <c r="C42" s="62" t="s">
        <v>28</v>
      </c>
      <c r="D42" s="61">
        <v>0.3649648220000003</v>
      </c>
      <c r="E42" s="61"/>
      <c r="F42" s="61"/>
    </row>
    <row r="43" spans="2:6" ht="18" customHeight="1" x14ac:dyDescent="0.2">
      <c r="C43" s="62" t="s">
        <v>29</v>
      </c>
      <c r="E43" s="61"/>
      <c r="F43" s="61"/>
    </row>
    <row r="44" spans="2:6" ht="18" customHeight="1" x14ac:dyDescent="0.2">
      <c r="C44" s="62" t="s">
        <v>30</v>
      </c>
      <c r="D44" s="61">
        <v>11.803937711</v>
      </c>
      <c r="E44" s="61"/>
      <c r="F44" s="61"/>
    </row>
    <row r="45" spans="2:6" ht="18" customHeight="1" x14ac:dyDescent="0.2">
      <c r="C45" s="62" t="s">
        <v>31</v>
      </c>
      <c r="E45" s="61"/>
      <c r="F45" s="61"/>
    </row>
    <row r="46" spans="2:6" ht="18" customHeight="1" x14ac:dyDescent="0.2">
      <c r="C46" s="28" t="s">
        <v>32</v>
      </c>
      <c r="D46" s="61">
        <v>0</v>
      </c>
      <c r="E46" s="61"/>
      <c r="F46" s="61"/>
    </row>
    <row r="47" spans="2:6" ht="18" customHeight="1" x14ac:dyDescent="0.2">
      <c r="C47" s="28" t="s">
        <v>33</v>
      </c>
      <c r="E47" s="61"/>
      <c r="F47" s="61"/>
    </row>
    <row r="48" spans="2:6" ht="18" customHeight="1" x14ac:dyDescent="0.2">
      <c r="C48" s="28" t="s">
        <v>34</v>
      </c>
      <c r="D48" s="61">
        <v>1.9980829990000037</v>
      </c>
      <c r="E48" s="61"/>
      <c r="F48" s="61"/>
    </row>
    <row r="49" spans="2:6" ht="18" customHeight="1" x14ac:dyDescent="0.2">
      <c r="C49" s="28" t="s">
        <v>33</v>
      </c>
      <c r="E49" s="61"/>
      <c r="F49" s="61"/>
    </row>
    <row r="50" spans="2:6" ht="18" customHeight="1" x14ac:dyDescent="0.2">
      <c r="C50" s="28" t="s">
        <v>35</v>
      </c>
      <c r="D50" s="61">
        <v>0</v>
      </c>
      <c r="E50" s="61"/>
      <c r="F50" s="61"/>
    </row>
    <row r="51" spans="2:6" ht="18" customHeight="1" x14ac:dyDescent="0.2">
      <c r="E51" s="61"/>
      <c r="F51" s="61"/>
    </row>
    <row r="52" spans="2:6" ht="18" customHeight="1" x14ac:dyDescent="0.2">
      <c r="B52" s="62" t="s">
        <v>36</v>
      </c>
      <c r="D52" s="65">
        <f>D37/D29</f>
        <v>1.411799467866557E-3</v>
      </c>
      <c r="E52" s="65"/>
      <c r="F52" s="65"/>
    </row>
    <row r="53" spans="2:6" ht="18" customHeight="1" x14ac:dyDescent="0.2">
      <c r="B53" s="62" t="s">
        <v>37</v>
      </c>
      <c r="D53" s="65">
        <v>2E-3</v>
      </c>
      <c r="E53" s="65"/>
      <c r="F53" s="65"/>
    </row>
    <row r="54" spans="2:6" ht="18" customHeight="1" x14ac:dyDescent="0.2">
      <c r="B54" s="62" t="s">
        <v>38</v>
      </c>
      <c r="D54" s="65">
        <f>D53-D52</f>
        <v>5.8820053213344309E-4</v>
      </c>
      <c r="E54" s="65"/>
      <c r="F54" s="65"/>
    </row>
    <row r="55" spans="2:6" ht="18" customHeight="1" x14ac:dyDescent="0.2">
      <c r="B55" s="62"/>
      <c r="E55" s="61"/>
      <c r="F55" s="61"/>
    </row>
    <row r="56" spans="2:6" ht="18" customHeight="1" x14ac:dyDescent="0.2">
      <c r="B56" s="62" t="s">
        <v>39</v>
      </c>
      <c r="D56" s="61">
        <v>0</v>
      </c>
      <c r="E56" s="61"/>
      <c r="F56" s="61"/>
    </row>
    <row r="57" spans="2:6" ht="18" customHeight="1" x14ac:dyDescent="0.2">
      <c r="B57" s="62" t="s">
        <v>40</v>
      </c>
      <c r="D57" s="16">
        <f>IFERROR((SUM(D38:D50)-D56)/D29,0)</f>
        <v>1.411799467866557E-3</v>
      </c>
      <c r="E57" s="16"/>
      <c r="F57" s="16"/>
    </row>
    <row r="58" spans="2:6" ht="18" customHeight="1" x14ac:dyDescent="0.2">
      <c r="B58" s="62"/>
      <c r="E58" s="61"/>
      <c r="F58" s="61"/>
    </row>
    <row r="59" spans="2:6" ht="18" customHeight="1" x14ac:dyDescent="0.25">
      <c r="B59" s="57" t="s">
        <v>41</v>
      </c>
      <c r="E59" s="61"/>
      <c r="F59" s="61"/>
    </row>
    <row r="60" spans="2:6" ht="18" customHeight="1" x14ac:dyDescent="0.2">
      <c r="B60" s="62" t="s">
        <v>42</v>
      </c>
      <c r="D60" s="3">
        <f>D25+SUM(D38:D50)-D56</f>
        <v>36.431375532000004</v>
      </c>
      <c r="E60" s="3"/>
      <c r="F60" s="3"/>
    </row>
    <row r="61" spans="2:6" ht="18" customHeight="1" x14ac:dyDescent="0.2">
      <c r="B61" s="62"/>
      <c r="E61" s="61"/>
      <c r="F61" s="61"/>
    </row>
    <row r="62" spans="2:6" ht="18" customHeight="1" x14ac:dyDescent="0.2">
      <c r="B62" s="62" t="s">
        <v>43</v>
      </c>
      <c r="D62" s="65">
        <f>D60/D27</f>
        <v>2.9795087115819679E-3</v>
      </c>
      <c r="E62" s="65"/>
      <c r="F62" s="65"/>
    </row>
    <row r="63" spans="2:6" ht="18" customHeight="1" x14ac:dyDescent="0.2">
      <c r="B63" s="62"/>
      <c r="E63" s="61"/>
      <c r="F63" s="61"/>
    </row>
    <row r="64" spans="2:6" ht="18" customHeight="1" x14ac:dyDescent="0.25">
      <c r="B64" s="57" t="s">
        <v>44</v>
      </c>
      <c r="E64" s="61"/>
      <c r="F64" s="61"/>
    </row>
    <row r="65" spans="2:6" ht="18" customHeight="1" x14ac:dyDescent="0.2">
      <c r="B65" s="62" t="s">
        <v>45</v>
      </c>
      <c r="D65" s="65">
        <v>2E-3</v>
      </c>
      <c r="E65" s="65"/>
      <c r="F65" s="65"/>
    </row>
    <row r="66" spans="2:6" ht="18" customHeight="1" x14ac:dyDescent="0.2">
      <c r="B66" s="62" t="s">
        <v>46</v>
      </c>
      <c r="E66" s="61"/>
      <c r="F66" s="61"/>
    </row>
    <row r="67" spans="2:6" ht="18" customHeight="1" x14ac:dyDescent="0.2">
      <c r="B67" s="62" t="s">
        <v>47</v>
      </c>
      <c r="D67" s="65">
        <f>D65+D31</f>
        <v>3.8208739855235627E-3</v>
      </c>
      <c r="E67" s="65"/>
      <c r="F67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70D7-A438-49BF-807B-9D843BA1DCCD}">
  <dimension ref="B1:D67"/>
  <sheetViews>
    <sheetView showGridLines="0" rightToLeft="1" topLeftCell="A40" workbookViewId="0">
      <selection activeCell="D59" sqref="D59"/>
    </sheetView>
  </sheetViews>
  <sheetFormatPr defaultColWidth="9.125" defaultRowHeight="15" x14ac:dyDescent="0.2"/>
  <cols>
    <col min="1" max="1" width="2.75" style="28" customWidth="1"/>
    <col min="2" max="2" width="5.625" style="64" customWidth="1"/>
    <col min="3" max="3" width="92.375" style="28" customWidth="1"/>
    <col min="4" max="4" width="18.25" style="61" bestFit="1" customWidth="1"/>
    <col min="5" max="16384" width="9.125" style="28"/>
  </cols>
  <sheetData>
    <row r="1" spans="2:4" s="20" customFormat="1" ht="18" x14ac:dyDescent="0.25">
      <c r="B1" s="51"/>
      <c r="D1" s="52"/>
    </row>
    <row r="2" spans="2:4" s="20" customFormat="1" ht="18" customHeight="1" x14ac:dyDescent="0.25">
      <c r="B2" s="53" t="s">
        <v>178</v>
      </c>
      <c r="C2" s="54"/>
      <c r="D2" s="52"/>
    </row>
    <row r="3" spans="2:4" s="20" customFormat="1" ht="18" customHeight="1" x14ac:dyDescent="0.25">
      <c r="B3" s="51"/>
      <c r="D3" s="52"/>
    </row>
    <row r="4" spans="2:4" s="20" customFormat="1" ht="18" customHeight="1" x14ac:dyDescent="0.25">
      <c r="B4" s="55" t="s">
        <v>1</v>
      </c>
      <c r="C4" s="54"/>
      <c r="D4" s="56" t="s">
        <v>2</v>
      </c>
    </row>
    <row r="5" spans="2:4" ht="18" customHeight="1" x14ac:dyDescent="0.25">
      <c r="B5" s="57"/>
      <c r="C5" s="58"/>
      <c r="D5" s="59"/>
    </row>
    <row r="6" spans="2:4" ht="18" customHeight="1" x14ac:dyDescent="0.25">
      <c r="B6" s="60" t="s">
        <v>3</v>
      </c>
    </row>
    <row r="7" spans="2:4" ht="18" customHeight="1" x14ac:dyDescent="0.2">
      <c r="B7" s="62" t="s">
        <v>4</v>
      </c>
      <c r="D7" s="63">
        <f>D9+D8</f>
        <v>2.3323900000000002</v>
      </c>
    </row>
    <row r="8" spans="2:4" ht="18" customHeight="1" x14ac:dyDescent="0.2">
      <c r="C8" s="28" t="s">
        <v>5</v>
      </c>
      <c r="D8" s="61">
        <v>0</v>
      </c>
    </row>
    <row r="9" spans="2:4" ht="18" customHeight="1" x14ac:dyDescent="0.2">
      <c r="C9" s="28" t="s">
        <v>6</v>
      </c>
      <c r="D9" s="61">
        <v>2.3323900000000002</v>
      </c>
    </row>
    <row r="10" spans="2:4" ht="18" customHeight="1" x14ac:dyDescent="0.25">
      <c r="C10" s="36"/>
    </row>
    <row r="11" spans="2:4" ht="18" customHeight="1" x14ac:dyDescent="0.2">
      <c r="B11" s="62" t="s">
        <v>7</v>
      </c>
      <c r="D11" s="63">
        <f>D13+D12</f>
        <v>0.14699999999999999</v>
      </c>
    </row>
    <row r="12" spans="2:4" ht="18" customHeight="1" x14ac:dyDescent="0.2">
      <c r="C12" s="64" t="s">
        <v>8</v>
      </c>
      <c r="D12" s="61">
        <v>0</v>
      </c>
    </row>
    <row r="13" spans="2:4" ht="18" customHeight="1" x14ac:dyDescent="0.2">
      <c r="C13" s="64" t="s">
        <v>9</v>
      </c>
      <c r="D13" s="61">
        <v>0.14699999999999999</v>
      </c>
    </row>
    <row r="14" spans="2:4" ht="18" customHeight="1" x14ac:dyDescent="0.2">
      <c r="C14" s="64"/>
    </row>
    <row r="15" spans="2:4" ht="18" customHeight="1" x14ac:dyDescent="0.2">
      <c r="B15" s="62" t="s">
        <v>10</v>
      </c>
      <c r="D15" s="63">
        <v>0</v>
      </c>
    </row>
    <row r="16" spans="2:4" ht="18" customHeight="1" x14ac:dyDescent="0.2">
      <c r="C16" s="64" t="s">
        <v>11</v>
      </c>
      <c r="D16" s="61">
        <v>0</v>
      </c>
    </row>
    <row r="17" spans="2:4" ht="18" customHeight="1" x14ac:dyDescent="0.2">
      <c r="C17" s="64" t="s">
        <v>12</v>
      </c>
      <c r="D17" s="61">
        <v>0</v>
      </c>
    </row>
    <row r="18" spans="2:4" ht="18" customHeight="1" x14ac:dyDescent="0.2"/>
    <row r="19" spans="2:4" ht="18" customHeight="1" x14ac:dyDescent="0.2">
      <c r="B19" s="62" t="s">
        <v>13</v>
      </c>
      <c r="D19" s="61">
        <v>2.1171500000000001</v>
      </c>
    </row>
    <row r="20" spans="2:4" ht="18" customHeight="1" x14ac:dyDescent="0.2">
      <c r="B20" s="62"/>
    </row>
    <row r="21" spans="2:4" ht="18" customHeight="1" x14ac:dyDescent="0.2">
      <c r="B21" s="62" t="s">
        <v>14</v>
      </c>
      <c r="D21" s="61">
        <v>0</v>
      </c>
    </row>
    <row r="22" spans="2:4" ht="18" customHeight="1" x14ac:dyDescent="0.2">
      <c r="B22" s="62"/>
    </row>
    <row r="23" spans="2:4" ht="18" customHeight="1" x14ac:dyDescent="0.2">
      <c r="B23" s="62" t="s">
        <v>15</v>
      </c>
      <c r="D23" s="61">
        <v>0</v>
      </c>
    </row>
    <row r="24" spans="2:4" ht="18" customHeight="1" x14ac:dyDescent="0.2">
      <c r="B24" s="62"/>
    </row>
    <row r="25" spans="2:4" ht="18" customHeight="1" x14ac:dyDescent="0.2">
      <c r="B25" s="62" t="s">
        <v>16</v>
      </c>
      <c r="D25" s="61">
        <f>D19+D11+D7</f>
        <v>4.5965400000000001</v>
      </c>
    </row>
    <row r="26" spans="2:4" ht="18" customHeight="1" x14ac:dyDescent="0.2">
      <c r="B26" s="62"/>
    </row>
    <row r="27" spans="2:4" ht="18" customHeight="1" x14ac:dyDescent="0.2">
      <c r="B27" s="62" t="s">
        <v>17</v>
      </c>
      <c r="D27" s="61">
        <f>AVERAGE(D28:D29)</f>
        <v>4601.1705674999994</v>
      </c>
    </row>
    <row r="28" spans="2:4" ht="18" customHeight="1" x14ac:dyDescent="0.2">
      <c r="C28" s="28" t="s">
        <v>18</v>
      </c>
      <c r="D28" s="61">
        <v>4941.9640899999995</v>
      </c>
    </row>
    <row r="29" spans="2:4" ht="18" customHeight="1" x14ac:dyDescent="0.2">
      <c r="C29" s="28" t="s">
        <v>179</v>
      </c>
      <c r="D29" s="61">
        <f>(3578.79+D28)/2</f>
        <v>4260.3770449999993</v>
      </c>
    </row>
    <row r="30" spans="2:4" ht="18" customHeight="1" x14ac:dyDescent="0.2"/>
    <row r="31" spans="2:4" ht="18" customHeight="1" x14ac:dyDescent="0.2">
      <c r="B31" s="62" t="s">
        <v>20</v>
      </c>
      <c r="D31" s="65">
        <f>D25/D27</f>
        <v>9.989936109883195E-4</v>
      </c>
    </row>
    <row r="32" spans="2:4" ht="18" customHeight="1" x14ac:dyDescent="0.2">
      <c r="B32" s="62"/>
    </row>
    <row r="33" spans="2:4" ht="18" customHeight="1" x14ac:dyDescent="0.25">
      <c r="B33" s="57" t="s">
        <v>21</v>
      </c>
    </row>
    <row r="34" spans="2:4" ht="18" customHeight="1" x14ac:dyDescent="0.2">
      <c r="B34" s="62" t="s">
        <v>22</v>
      </c>
      <c r="D34" s="61">
        <v>0</v>
      </c>
    </row>
    <row r="35" spans="2:4" ht="18" customHeight="1" x14ac:dyDescent="0.2">
      <c r="B35" s="62"/>
    </row>
    <row r="36" spans="2:4" ht="18" customHeight="1" x14ac:dyDescent="0.25">
      <c r="B36" s="57" t="s">
        <v>21</v>
      </c>
    </row>
    <row r="37" spans="2:4" ht="18" customHeight="1" x14ac:dyDescent="0.2">
      <c r="B37" s="62" t="s">
        <v>23</v>
      </c>
      <c r="D37" s="61">
        <f>D38+D39+D40+D41+D42+D44+D46+D48+D50</f>
        <v>0.87839743399999992</v>
      </c>
    </row>
    <row r="38" spans="2:4" ht="18" customHeight="1" x14ac:dyDescent="0.2">
      <c r="C38" s="62" t="s">
        <v>24</v>
      </c>
      <c r="D38" s="61">
        <v>0</v>
      </c>
    </row>
    <row r="39" spans="2:4" ht="18" customHeight="1" x14ac:dyDescent="0.2">
      <c r="C39" s="62" t="s">
        <v>25</v>
      </c>
      <c r="D39" s="61">
        <v>0</v>
      </c>
    </row>
    <row r="40" spans="2:4" ht="18" customHeight="1" x14ac:dyDescent="0.2">
      <c r="C40" s="62" t="s">
        <v>26</v>
      </c>
      <c r="D40" s="61">
        <v>0</v>
      </c>
    </row>
    <row r="41" spans="2:4" ht="18" customHeight="1" x14ac:dyDescent="0.2">
      <c r="C41" s="62" t="s">
        <v>27</v>
      </c>
      <c r="D41" s="61">
        <v>0</v>
      </c>
    </row>
    <row r="42" spans="2:4" ht="18" customHeight="1" x14ac:dyDescent="0.2">
      <c r="C42" s="62" t="s">
        <v>28</v>
      </c>
      <c r="D42" s="61">
        <v>0</v>
      </c>
    </row>
    <row r="43" spans="2:4" ht="18" customHeight="1" x14ac:dyDescent="0.2">
      <c r="C43" s="62" t="s">
        <v>29</v>
      </c>
    </row>
    <row r="44" spans="2:4" ht="18" customHeight="1" x14ac:dyDescent="0.2">
      <c r="C44" s="62" t="s">
        <v>30</v>
      </c>
      <c r="D44" s="61">
        <v>0.87839743399999992</v>
      </c>
    </row>
    <row r="45" spans="2:4" ht="18" customHeight="1" x14ac:dyDescent="0.2">
      <c r="C45" s="62" t="s">
        <v>31</v>
      </c>
    </row>
    <row r="46" spans="2:4" ht="18" customHeight="1" x14ac:dyDescent="0.2">
      <c r="C46" s="28" t="s">
        <v>32</v>
      </c>
      <c r="D46" s="61">
        <v>0</v>
      </c>
    </row>
    <row r="47" spans="2:4" ht="18" customHeight="1" x14ac:dyDescent="0.2">
      <c r="C47" s="28" t="s">
        <v>33</v>
      </c>
    </row>
    <row r="48" spans="2:4" ht="18" customHeight="1" x14ac:dyDescent="0.2">
      <c r="C48" s="28" t="s">
        <v>34</v>
      </c>
      <c r="D48" s="61">
        <v>0</v>
      </c>
    </row>
    <row r="49" spans="2:4" ht="18" customHeight="1" x14ac:dyDescent="0.2">
      <c r="C49" s="28" t="s">
        <v>33</v>
      </c>
    </row>
    <row r="50" spans="2:4" ht="18" customHeight="1" x14ac:dyDescent="0.2">
      <c r="C50" s="28" t="s">
        <v>35</v>
      </c>
      <c r="D50" s="61">
        <v>0</v>
      </c>
    </row>
    <row r="51" spans="2:4" ht="18" customHeight="1" x14ac:dyDescent="0.2"/>
    <row r="52" spans="2:4" ht="18" customHeight="1" x14ac:dyDescent="0.2">
      <c r="B52" s="62" t="s">
        <v>36</v>
      </c>
      <c r="D52" s="65">
        <f>D37/D29</f>
        <v>2.0617833227481398E-4</v>
      </c>
    </row>
    <row r="53" spans="2:4" ht="18" customHeight="1" x14ac:dyDescent="0.2">
      <c r="B53" s="62" t="s">
        <v>37</v>
      </c>
      <c r="D53" s="65">
        <v>1.5E-3</v>
      </c>
    </row>
    <row r="54" spans="2:4" ht="18" customHeight="1" x14ac:dyDescent="0.2">
      <c r="B54" s="62" t="s">
        <v>38</v>
      </c>
      <c r="D54" s="65">
        <f>D53-D52</f>
        <v>1.293821667725186E-3</v>
      </c>
    </row>
    <row r="55" spans="2:4" ht="18" customHeight="1" x14ac:dyDescent="0.2">
      <c r="B55" s="62"/>
    </row>
    <row r="56" spans="2:4" ht="18" customHeight="1" x14ac:dyDescent="0.2">
      <c r="B56" s="62" t="s">
        <v>39</v>
      </c>
      <c r="D56" s="61">
        <v>0</v>
      </c>
    </row>
    <row r="57" spans="2:4" ht="18" customHeight="1" x14ac:dyDescent="0.2">
      <c r="B57" s="62" t="s">
        <v>40</v>
      </c>
      <c r="D57" s="16">
        <f>IFERROR((SUM(D38:D50)-D56)/D29,0)</f>
        <v>2.0617833227481398E-4</v>
      </c>
    </row>
    <row r="58" spans="2:4" ht="18" customHeight="1" x14ac:dyDescent="0.2">
      <c r="B58" s="62"/>
    </row>
    <row r="59" spans="2:4" ht="18" customHeight="1" x14ac:dyDescent="0.25">
      <c r="B59" s="57" t="s">
        <v>41</v>
      </c>
    </row>
    <row r="60" spans="2:4" ht="18" customHeight="1" x14ac:dyDescent="0.2">
      <c r="B60" s="62" t="s">
        <v>42</v>
      </c>
      <c r="D60" s="3">
        <f>D25+SUM(D38:D50)-D56</f>
        <v>5.4749374340000001</v>
      </c>
    </row>
    <row r="61" spans="2:4" ht="18" customHeight="1" x14ac:dyDescent="0.2">
      <c r="B61" s="62"/>
    </row>
    <row r="62" spans="2:4" ht="18" customHeight="1" x14ac:dyDescent="0.2">
      <c r="B62" s="62" t="s">
        <v>43</v>
      </c>
      <c r="D62" s="65">
        <f>D60/D27</f>
        <v>1.1899009944712294E-3</v>
      </c>
    </row>
    <row r="63" spans="2:4" ht="18" customHeight="1" x14ac:dyDescent="0.2">
      <c r="B63" s="62"/>
    </row>
    <row r="64" spans="2:4" ht="18" customHeight="1" x14ac:dyDescent="0.25">
      <c r="B64" s="57" t="s">
        <v>44</v>
      </c>
    </row>
    <row r="65" spans="2:4" ht="18" customHeight="1" x14ac:dyDescent="0.2">
      <c r="B65" s="62" t="s">
        <v>45</v>
      </c>
      <c r="D65" s="65">
        <v>1E-3</v>
      </c>
    </row>
    <row r="66" spans="2:4" ht="18" customHeight="1" x14ac:dyDescent="0.2">
      <c r="B66" s="62" t="s">
        <v>46</v>
      </c>
    </row>
    <row r="67" spans="2:4" ht="18" customHeight="1" x14ac:dyDescent="0.2">
      <c r="B67" s="62" t="s">
        <v>47</v>
      </c>
      <c r="D67" s="65">
        <f>D31+D65</f>
        <v>1.9989936109883195E-3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2</vt:lpstr>
      <vt:lpstr>נספח 3</vt:lpstr>
      <vt:lpstr>419</vt:lpstr>
      <vt:lpstr>1472</vt:lpstr>
      <vt:lpstr>12435</vt:lpstr>
      <vt:lpstr>15204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Keshet Liat</dc:creator>
  <cp:lastModifiedBy>itay</cp:lastModifiedBy>
  <dcterms:created xsi:type="dcterms:W3CDTF">2025-02-10T13:43:13Z</dcterms:created>
  <dcterms:modified xsi:type="dcterms:W3CDTF">2025-02-13T15:11:05Z</dcterms:modified>
</cp:coreProperties>
</file>